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showInkAnnotation="0" codeName="ThisWorkbook" defaultThemeVersion="166925"/>
  <mc:AlternateContent xmlns:mc="http://schemas.openxmlformats.org/markup-compatibility/2006">
    <mc:Choice Requires="x15">
      <x15ac:absPath xmlns:x15ac="http://schemas.microsoft.com/office/spreadsheetml/2010/11/ac" url="C:\Users\MARIA FERNANDA\Desktop\ECU 911 2023\PAPP 2023\12. DICIEMBRE 2023\"/>
    </mc:Choice>
  </mc:AlternateContent>
  <xr:revisionPtr revIDLastSave="0" documentId="13_ncr:1_{2DB0F809-A9AF-41BB-946E-239A0F3DAF90}" xr6:coauthVersionLast="47" xr6:coauthVersionMax="47" xr10:uidLastSave="{00000000-0000-0000-0000-000000000000}"/>
  <bookViews>
    <workbookView xWindow="-120" yWindow="-120" windowWidth="20640" windowHeight="11160" xr2:uid="{00000000-000D-0000-FFFF-FFFF00000000}"/>
  </bookViews>
  <sheets>
    <sheet name="PAPP SAT 2023" sheetId="1" r:id="rId1"/>
    <sheet name="Listas" sheetId="2" state="hidden" r:id="rId2"/>
    <sheet name="Listas2" sheetId="3" state="hidden" r:id="rId3"/>
    <sheet name="Hoja1" sheetId="4" state="hidden" r:id="rId4"/>
  </sheets>
  <definedNames>
    <definedName name="_266_0001">Tabla14[266 0001]</definedName>
    <definedName name="_266_0003">Tabla18[266 0003]</definedName>
    <definedName name="_266_0004">Tabla39[266 0004]</definedName>
    <definedName name="_266_0005">Tabla43[266 0005]</definedName>
    <definedName name="_266_0006">Tabla44[266 0006]</definedName>
    <definedName name="_266_0007">Tabla45[266 0007]</definedName>
    <definedName name="_266_9999">Tabla46[266 9999]</definedName>
    <definedName name="_51">Tabla5[51]</definedName>
    <definedName name="_53">Tabla7[53]</definedName>
    <definedName name="_57">Tabla8[57]</definedName>
    <definedName name="_73">Tabla49[73]</definedName>
    <definedName name="_75">Listas2!$K$21</definedName>
    <definedName name="_84">Tabla50[84]</definedName>
    <definedName name="_99">Tabla10[99]</definedName>
    <definedName name="_xlnm._FilterDatabase" localSheetId="0" hidden="1">'PAPP SAT 2023'!$A$8:$AM$32</definedName>
    <definedName name="_xlcn.WorksheetConnection_MATRIZPAPPPROFORMAPRESUPUESTARIA2023.rv.xlsxTabla31" hidden="1">Tabla3[]</definedName>
    <definedName name="_xlcn.WorksheetConnection_MATRIZPAPPPROFORMAPRESUPUESTARIA2023.rv.xlsxTabla51" hidden="1">Tabla5[]</definedName>
    <definedName name="AC">Tabla36[AC]</definedName>
    <definedName name="COORDINACIÓN_GENERAL_ADMINISTRATIVA_FINANCIERA">Tabla22[COORDINACIÓN GENERAL ADMINISTRATIVA FINANCIERA]</definedName>
    <definedName name="COORDINACIÓN_ZONAL">Tabla21[COORDINACIÓN ZONAL]</definedName>
    <definedName name="COORDINACIÓN_ZONAL_1">Tabla27[COORDINACIÓN ZONAL 1]</definedName>
    <definedName name="COORDINACIÓN_ZONAL_2_9">Tabla28[COORDINACIÓN ZONAL 2 - 9]</definedName>
    <definedName name="COORDINACIÓN_ZONAL_3">Tabla29[COORDINACIÓN ZONAL 3]</definedName>
    <definedName name="COORDINACIÓN_ZONAL_4">Tabla30[COORDINACIÓN ZONAL 4]</definedName>
    <definedName name="COORDINACIÓN_ZONAL_5_8">Tabla31[COORDINACIÓN ZONAL 5 - 8]</definedName>
    <definedName name="COORDINACIÓN_ZONAL_6">Tabla32[COORDINACIÓN ZONAL 6]</definedName>
    <definedName name="COORDINACIÓN_ZONAL_7">Tabla33[COORDINACIÓN ZONAL 7]</definedName>
    <definedName name="COR">Tabla4[Columna1]</definedName>
    <definedName name="CORR">Listas2!$I$39:$I$42</definedName>
    <definedName name="CORRIENTE">Tabla51[CORRIENTE]</definedName>
    <definedName name="DIRECCIÓN_ADMINISTRATIVA">DIRECCIÓN[DIRECCIÓN]</definedName>
    <definedName name="DIRECCIÓN_GENERAL">Tabla23[[DIRECCIÓN GENERAL ]]</definedName>
    <definedName name="DIRECCIÓN_GENERAL_1">SUBDIRECCIÓN[[#All],[DIRECCIÓN GENERAL / COORDINACIÓN / SUBDIRECCIÓN]]</definedName>
    <definedName name="EOD">#REF!</definedName>
    <definedName name="ESTADO_DE_LA_ACTIVIDAD">#REF!</definedName>
    <definedName name="Estrategicos">Tabla11[OBJETIVOS ESTRATÉGICOS]</definedName>
    <definedName name="FTE">Tabla47[FTE]</definedName>
    <definedName name="FUENTE">Listas2!$J$39:$J$40</definedName>
    <definedName name="GEO">Tabla37[GEO]</definedName>
    <definedName name="GEOG.">Listas2!$L$15:$L$16</definedName>
    <definedName name="GG">Tabla3[GG]</definedName>
    <definedName name="INVERSIÓN">Tabla52[INVERSIÓN]</definedName>
    <definedName name="ÍTEM_PRESUPUESTARIO">Tabla2[ÍTEM PRESUPUESTARIO]</definedName>
    <definedName name="MacroPAPP">#REF!</definedName>
    <definedName name="NOMBRE_GEO">Tabla37[NOMBRE GEO]</definedName>
    <definedName name="Objetivos">Tabla1[OBJETIVOS]</definedName>
    <definedName name="Operativos">Tabla12[OBJETIVOS OPERATIVOS]</definedName>
    <definedName name="ORG">Tabla48[ORG]</definedName>
    <definedName name="ORGANISMO">Listas2!$K$39:$K$42</definedName>
    <definedName name="PG">Tabla20[PG]</definedName>
    <definedName name="Planta">Tabla13[PLANTA]</definedName>
    <definedName name="PLANTA_CENTRAL">Tabla19[PLANTA CENTRAL]</definedName>
    <definedName name="Politicas">Tabla9[POLÍTICAS]</definedName>
    <definedName name="PROGRAMA">Listas2!$G$39</definedName>
    <definedName name="PROYECTO">Listas2!$H$39</definedName>
    <definedName name="PY">Tabla35[PY]</definedName>
    <definedName name="SUBDIRECCIÓN_TÉCNICA_DE_DOCTRINA">Tabla24[SUBDIRECCIÓN TÉCNICA DE DOCTRINA]</definedName>
    <definedName name="SUBDIRECCIÓN_TÉCNICA_DE_OPERACIONES">Tabla25[SUBDIRECCIÓN TÉCNICA DE OPERACIONES]</definedName>
    <definedName name="SUBDIRECCIÓN_TÉCNICA_DE_TECNOLOGÍA_E_INNOVACIÓN">Tabla26[SUBDIRECCIÓN TÉCNICA DE TECNOLOGÍA E INNOVACIÓN]</definedName>
    <definedName name="TIPO_DE_GASTO">Tabla4[TIPO DE GASTO]</definedName>
  </definedNames>
  <calcPr calcId="191029"/>
  <extLst>
    <ext xmlns:x15="http://schemas.microsoft.com/office/spreadsheetml/2010/11/main" uri="{FCE2AD5D-F65C-4FA6-A056-5C36A1767C68}">
      <x15:dataModel>
        <x15:modelTables>
          <x15:modelTable id="Tabla5-dcba878a-c444-4dd8-a34c-eb33847ac3f3" name="Tabla5" connection="WorksheetConnection_MATRIZ PAPP PROFORMA PRESUPUESTARIA 2023.rv.xlsx!Tabla5"/>
          <x15:modelTable id="Tabla3-60635661-99f3-405c-ab22-6c56574a13e6" name="Tabla3" connection="WorksheetConnection_MATRIZ PAPP PROFORMA PRESUPUESTARIA 2023.rv.xlsx!Tabla3"/>
        </x15:modelTables>
        <x15:modelRelationships>
          <x15:modelRelationship fromTable="Tabla3" fromColumn="GG" toTable="Tabla5" toColumn="51"/>
        </x15:modelRelationships>
      </x15:dataModel>
    </ext>
  </extLst>
</workbook>
</file>

<file path=xl/calcChain.xml><?xml version="1.0" encoding="utf-8"?>
<calcChain xmlns="http://schemas.openxmlformats.org/spreadsheetml/2006/main">
  <c r="AN27" i="1" l="1"/>
  <c r="Y30" i="1" l="1"/>
  <c r="AN13" i="1" l="1"/>
  <c r="B31" i="1" l="1"/>
  <c r="H31" i="1"/>
  <c r="K31" i="1"/>
  <c r="P31" i="1"/>
  <c r="W31" i="1"/>
  <c r="AL31" i="1"/>
  <c r="AM31" i="1" s="1"/>
  <c r="AO31" i="1"/>
  <c r="B13" i="1" l="1"/>
  <c r="H13" i="1"/>
  <c r="K13" i="1"/>
  <c r="P13" i="1"/>
  <c r="W13" i="1"/>
  <c r="AL13" i="1"/>
  <c r="AM13" i="1" s="1"/>
  <c r="AO13" i="1"/>
  <c r="Y15" i="1"/>
  <c r="AN15" i="1"/>
  <c r="AN29" i="1" l="1"/>
  <c r="B12" i="1" l="1"/>
  <c r="H12" i="1"/>
  <c r="K12" i="1"/>
  <c r="P12" i="1"/>
  <c r="W12" i="1"/>
  <c r="AL12" i="1"/>
  <c r="AM12" i="1" s="1"/>
  <c r="AO12" i="1"/>
  <c r="Y17" i="1"/>
  <c r="AN17" i="1"/>
  <c r="Y27" i="1" l="1"/>
  <c r="Y32" i="1"/>
  <c r="B30" i="1"/>
  <c r="H30" i="1"/>
  <c r="K30" i="1"/>
  <c r="P30" i="1"/>
  <c r="W30" i="1"/>
  <c r="AL30" i="1"/>
  <c r="AM30" i="1" s="1"/>
  <c r="AO30" i="1"/>
  <c r="Y14" i="1"/>
  <c r="B15" i="1"/>
  <c r="B16" i="1"/>
  <c r="H15" i="1"/>
  <c r="H16" i="1"/>
  <c r="K15" i="1"/>
  <c r="K16" i="1"/>
  <c r="P15" i="1"/>
  <c r="P16" i="1"/>
  <c r="W15" i="1"/>
  <c r="W16" i="1"/>
  <c r="AL15" i="1"/>
  <c r="AM15" i="1" s="1"/>
  <c r="AL16" i="1"/>
  <c r="AM16" i="1" s="1"/>
  <c r="AO15" i="1"/>
  <c r="AO16" i="1"/>
  <c r="Y26" i="1" l="1"/>
  <c r="Y25" i="1"/>
  <c r="Y24" i="1"/>
  <c r="Y23" i="1"/>
  <c r="Y22" i="1"/>
  <c r="Y21" i="1"/>
  <c r="Y20" i="1"/>
  <c r="Y28" i="1" l="1"/>
  <c r="Y19" i="1"/>
  <c r="Y18" i="1"/>
  <c r="Y11" i="1"/>
  <c r="Y10" i="1"/>
  <c r="Y9" i="1"/>
  <c r="Z33" i="1"/>
  <c r="AA33" i="1"/>
  <c r="B29" i="1"/>
  <c r="H29" i="1"/>
  <c r="K29" i="1"/>
  <c r="P29" i="1"/>
  <c r="W29" i="1"/>
  <c r="AL29" i="1"/>
  <c r="AM29" i="1" s="1"/>
  <c r="AO29" i="1"/>
  <c r="AN33" i="1"/>
  <c r="AO9" i="1" l="1"/>
  <c r="AO11" i="1"/>
  <c r="AO10" i="1"/>
  <c r="AO14" i="1"/>
  <c r="AO17" i="1"/>
  <c r="AO18" i="1"/>
  <c r="AO19" i="1"/>
  <c r="AO20" i="1"/>
  <c r="AO21" i="1"/>
  <c r="AO22" i="1"/>
  <c r="AO23" i="1"/>
  <c r="AO24" i="1"/>
  <c r="AO25" i="1"/>
  <c r="AO26" i="1"/>
  <c r="AO28" i="1"/>
  <c r="AO32" i="1"/>
  <c r="AO27" i="1"/>
  <c r="AO33" i="1" l="1"/>
  <c r="H9" i="1"/>
  <c r="H27" i="1"/>
  <c r="B27" i="1"/>
  <c r="X33" i="1" l="1"/>
  <c r="K20" i="1" l="1"/>
  <c r="B14" i="1"/>
  <c r="H14" i="1"/>
  <c r="K10" i="1" l="1"/>
  <c r="P9" i="1" l="1"/>
  <c r="W28" i="1" l="1"/>
  <c r="W25" i="1"/>
  <c r="W20" i="1"/>
  <c r="W17" i="1"/>
  <c r="W23" i="1"/>
  <c r="W14" i="1"/>
  <c r="W32" i="1"/>
  <c r="W21" i="1"/>
  <c r="W10" i="1"/>
  <c r="W27" i="1"/>
  <c r="W24" i="1"/>
  <c r="W19" i="1"/>
  <c r="W9" i="1"/>
  <c r="W26" i="1"/>
  <c r="W22" i="1"/>
  <c r="W18" i="1"/>
  <c r="W11" i="1"/>
  <c r="B11" i="1"/>
  <c r="H11" i="1"/>
  <c r="K11" i="1"/>
  <c r="P11" i="1"/>
  <c r="B10" i="1"/>
  <c r="H10" i="1"/>
  <c r="P10" i="1"/>
  <c r="K14" i="1"/>
  <c r="P14" i="1"/>
  <c r="H17" i="1"/>
  <c r="K17" i="1"/>
  <c r="P17" i="1"/>
  <c r="B18" i="1"/>
  <c r="H18" i="1"/>
  <c r="K18" i="1"/>
  <c r="P18" i="1"/>
  <c r="B19" i="1"/>
  <c r="H19" i="1"/>
  <c r="K19" i="1"/>
  <c r="P19" i="1"/>
  <c r="B20" i="1"/>
  <c r="H20" i="1"/>
  <c r="P20" i="1"/>
  <c r="B21" i="1"/>
  <c r="H21" i="1"/>
  <c r="K21" i="1"/>
  <c r="P21" i="1"/>
  <c r="B22" i="1"/>
  <c r="H22" i="1"/>
  <c r="K22" i="1"/>
  <c r="P22" i="1"/>
  <c r="B23" i="1"/>
  <c r="H23" i="1"/>
  <c r="K23" i="1"/>
  <c r="P23" i="1"/>
  <c r="B24" i="1"/>
  <c r="H24" i="1"/>
  <c r="K24" i="1"/>
  <c r="P24" i="1"/>
  <c r="B25" i="1"/>
  <c r="H25" i="1"/>
  <c r="K25" i="1"/>
  <c r="P25" i="1"/>
  <c r="B26" i="1"/>
  <c r="H26" i="1"/>
  <c r="K26" i="1"/>
  <c r="P26" i="1"/>
  <c r="B28" i="1"/>
  <c r="H28" i="1"/>
  <c r="K28" i="1"/>
  <c r="P28" i="1"/>
  <c r="B32" i="1"/>
  <c r="H32" i="1"/>
  <c r="K32" i="1"/>
  <c r="P32" i="1"/>
  <c r="K27" i="1"/>
  <c r="P27" i="1"/>
  <c r="B9" i="1"/>
  <c r="AL11" i="1"/>
  <c r="AL10" i="1"/>
  <c r="AL14" i="1"/>
  <c r="AL17" i="1"/>
  <c r="AL18" i="1"/>
  <c r="AL19" i="1"/>
  <c r="AL20" i="1"/>
  <c r="AL21" i="1"/>
  <c r="AL22" i="1"/>
  <c r="AL23" i="1"/>
  <c r="AL24" i="1"/>
  <c r="AL25" i="1"/>
  <c r="AL26" i="1"/>
  <c r="AL28" i="1"/>
  <c r="AL32" i="1"/>
  <c r="AL27" i="1"/>
  <c r="AM27" i="1" l="1"/>
  <c r="AM17" i="1"/>
  <c r="AM32" i="1"/>
  <c r="AM14" i="1"/>
  <c r="AM26" i="1"/>
  <c r="AM22" i="1"/>
  <c r="AM18" i="1"/>
  <c r="AM11" i="1"/>
  <c r="AM25" i="1"/>
  <c r="AM21" i="1"/>
  <c r="AM24" i="1"/>
  <c r="AM20" i="1"/>
  <c r="AM28" i="1"/>
  <c r="AM23" i="1"/>
  <c r="AM19" i="1"/>
  <c r="AM10" i="1"/>
  <c r="AL9" i="1"/>
  <c r="K9" i="1" l="1"/>
  <c r="AM9" i="1" l="1"/>
  <c r="Y33" i="1" l="1"/>
  <c r="AB33" i="1"/>
  <c r="AC33" i="1"/>
  <c r="AD33" i="1"/>
  <c r="AE33" i="1"/>
  <c r="AF33" i="1"/>
  <c r="AG33" i="1"/>
  <c r="AH33" i="1"/>
  <c r="AI33" i="1"/>
  <c r="AJ33" i="1"/>
  <c r="AK33" i="1"/>
  <c r="AL33" i="1"/>
  <c r="AM33"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ThisWorkbookDataModel" description="Modelo de datos" type="5" refreshedVersion="5"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00000000-0015-0000-FFFF-FFFF01000000}" name="WorksheetConnection_MATRIZ PAPP PROFORMA PRESUPUESTARIA 2023.rv.xlsx!Tabla3" type="102" refreshedVersion="5" minRefreshableVersion="5">
    <extLst>
      <ext xmlns:x15="http://schemas.microsoft.com/office/spreadsheetml/2010/11/main" uri="{DE250136-89BD-433C-8126-D09CA5730AF9}">
        <x15:connection id="Tabla3-60635661-99f3-405c-ab22-6c56574a13e6">
          <x15:rangePr sourceName="_xlcn.WorksheetConnection_MATRIZPAPPPROFORMAPRESUPUESTARIA2023.rv.xlsxTabla31"/>
        </x15:connection>
      </ext>
    </extLst>
  </connection>
  <connection id="3" xr16:uid="{00000000-0015-0000-FFFF-FFFF02000000}" name="WorksheetConnection_MATRIZ PAPP PROFORMA PRESUPUESTARIA 2023.rv.xlsx!Tabla5" type="102" refreshedVersion="5" minRefreshableVersion="5">
    <extLst>
      <ext xmlns:x15="http://schemas.microsoft.com/office/spreadsheetml/2010/11/main" uri="{DE250136-89BD-433C-8126-D09CA5730AF9}">
        <x15:connection id="Tabla5-dcba878a-c444-4dd8-a34c-eb33847ac3f3">
          <x15:rangePr sourceName="_xlcn.WorksheetConnection_MATRIZPAPPPROFORMAPRESUPUESTARIA2023.rv.xlsxTabla51"/>
        </x15:connection>
      </ext>
    </extLst>
  </connection>
</connections>
</file>

<file path=xl/sharedStrings.xml><?xml version="1.0" encoding="utf-8"?>
<sst xmlns="http://schemas.openxmlformats.org/spreadsheetml/2006/main" count="714" uniqueCount="314">
  <si>
    <t xml:space="preserve"> PLANIFICACIÓN Y GESTION ESTRATÉGICA</t>
  </si>
  <si>
    <t>GESTION DE PLANIFICACIÓN E INVERSIÓN</t>
  </si>
  <si>
    <t>MATRIZ PAPP</t>
  </si>
  <si>
    <t>CÓDIGO</t>
  </si>
  <si>
    <t>VERSIÓN</t>
  </si>
  <si>
    <t>PLA_FOR_43</t>
  </si>
  <si>
    <t>01</t>
  </si>
  <si>
    <t>PLAN ANUAL DE LA POLÍTICA PÚBLICA - PAPP 2023</t>
  </si>
  <si>
    <t>I. OBJETIVOS Y POLÍTICAS</t>
  </si>
  <si>
    <t>II. ESTRUCTURA ORGANIZATIVA</t>
  </si>
  <si>
    <t>III. ACTIVIDAD PAPP</t>
  </si>
  <si>
    <t>IV. ESTRUCTURA PROGRAMÁTICA</t>
  </si>
  <si>
    <t>V. PROGRAMACIÓN FINANCIERA</t>
  </si>
  <si>
    <t>OBJETIVOS PND</t>
  </si>
  <si>
    <t>POLÍTICAS PND</t>
  </si>
  <si>
    <t>OBJETIVOS ESTRATÉGICOS</t>
  </si>
  <si>
    <t>OBJETIVOS OPERATIVOS</t>
  </si>
  <si>
    <t>PLANTA CENTRAL / ZONAS</t>
  </si>
  <si>
    <t>DIRECCIÓN GENERAL / COORDINACIÓN / SUBDIRECCIÓN</t>
  </si>
  <si>
    <t>DIRECCIÓN</t>
  </si>
  <si>
    <t>MACROACTIVIDAD PAPP</t>
  </si>
  <si>
    <t>ACTIVIDAD PAPP</t>
  </si>
  <si>
    <t>PONDERACIÓN</t>
  </si>
  <si>
    <t>EOD</t>
  </si>
  <si>
    <t>PG</t>
  </si>
  <si>
    <t>PY</t>
  </si>
  <si>
    <t>AC</t>
  </si>
  <si>
    <t>GEO</t>
  </si>
  <si>
    <t>NOMBRE GEO</t>
  </si>
  <si>
    <t>FTE</t>
  </si>
  <si>
    <t>ORG</t>
  </si>
  <si>
    <t>COR</t>
  </si>
  <si>
    <t>TIPO DE GASTO</t>
  </si>
  <si>
    <t>GG</t>
  </si>
  <si>
    <t>ÍTEM PRESUPUESTARIO</t>
  </si>
  <si>
    <t>DESCRIPCIÓN ÍTEM PRESUPUESTARIO</t>
  </si>
  <si>
    <t>PRESUPUESTO INICIAL 2023</t>
  </si>
  <si>
    <t>PRESUPUESTO VIGENTE</t>
  </si>
  <si>
    <t>ENE</t>
  </si>
  <si>
    <t>FEB</t>
  </si>
  <si>
    <t>MAR</t>
  </si>
  <si>
    <t>ABR</t>
  </si>
  <si>
    <t>MAY</t>
  </si>
  <si>
    <t>JUN</t>
  </si>
  <si>
    <t>JUL</t>
  </si>
  <si>
    <t>AGO</t>
  </si>
  <si>
    <t>SEP</t>
  </si>
  <si>
    <t>OCT</t>
  </si>
  <si>
    <t>NOV</t>
  </si>
  <si>
    <t>DIC</t>
  </si>
  <si>
    <t>TOTAL PROGRAMADO</t>
  </si>
  <si>
    <t>REVISIÓN DE SUMAS</t>
  </si>
  <si>
    <t>CERTIFICACIÓN PAPP</t>
  </si>
  <si>
    <t>SALDO DSIPONIBLE</t>
  </si>
  <si>
    <t>OBJETIVO 9: GARANTIZAR LA SEGURIDAD CIUDADANA, ORDEN PÚBLICO Y GESTIÓN DE RIESGOS</t>
  </si>
  <si>
    <t>OE 1 INCREMENTAR LA CALIDAD EN LA PRESTACIÓN DEL SERVICIO DE ATENCIÓN DE EMERGENCIAS A NIVEL NACIONAL</t>
  </si>
  <si>
    <t>INCREMENTAR LA MEJORA DE LOS SERVICIOS TECNOLÓGICOS DEL SIS ECU 911 MEDIANTE EL DESARROLLO DE PROYECTOS DE INNOVACIÓN Y DEMÁS INSTRUMENTOS RELATIVOS AL MEJORAMIENTO DE LA PRESTACIÓN DEL SERVICIO, FORTALECIMIENTO DE LA PLATAFORMA TECNOLÓGICA Y LA INCORPORACIÓN DE NUEVOS PRODUCTOS Y SERVICIOS PARA EL SIS ECU 911.</t>
  </si>
  <si>
    <t>PLANTA_CENTRAL</t>
  </si>
  <si>
    <t xml:space="preserve">DIRECCIÓN_GENERAL </t>
  </si>
  <si>
    <t xml:space="preserve">COORDINACIÓN GENERAL PROYECTO SAT </t>
  </si>
  <si>
    <t>SERVICIOS PARA EL DESARROLLO DE PRODUCTOS AUDIOVISUALES, PIEZAS GRÁFICAS, MATERIAL POP, LANDING PAGE, PAUTAJE EN RADIOS LOCALES Y ORGANIZACIÓN, PUESTA EN MARCHA Y REGISTRO FOTOGRÁFICO DE TALLERES PARA LA IMPLEMENTACIÓN DE LA CAMPAÑA EDUCOMUNICACIONAL DEL “PROGRAMA DE FORTALECIMIENTO DEL SISTEMA NACIONAL DE ALERTA TEMPRANA: TSUNAMIS Y DESBORDAMIENTO DE RÍOS”</t>
  </si>
  <si>
    <t>003</t>
  </si>
  <si>
    <t>INVERSIÓN</t>
  </si>
  <si>
    <t>AUDITORIA A LOS ESTADOS FINANCIEROS DEL PROGRAMA EC-L1221 PARA EL PERIODO COMPRENDIDO 2022-2023 Y CIERRE DEL PROYECTO</t>
  </si>
  <si>
    <t>EVALUACIÓN INTERMEDIA</t>
  </si>
  <si>
    <t>AUDITOÍA A LOS ESTADOS FINANCIEROS DEL PROGRAMA EC-L1221 PARA EL PERÍODO COMPRENDIDO 2020, 2021 Y CIERRE DEL PROYECTO</t>
  </si>
  <si>
    <t>9.3 MPULSAR LA REDUCCIÓN DE RIESGOS DE DESASTRES Y ATENCIÓN OPORTUNA A EMERGENCIAS ANTE AMENAZAS NATURALES O ANTRÓPICAS EN TODOS LOS SECTORES Y NIVELES TERRITORIALES</t>
  </si>
  <si>
    <t>EVALUACIÓN FINAL DEL PROGRAMA</t>
  </si>
  <si>
    <t>ADQUISICIÓN E INSTALACIÓN DE MINI VALLAS INFORMATIVAS (INCLUIDO DISEÑO, IMPRESIÓN, REPRODUCCIÓN E INSTALACIÓN) CON CÓDIGO QR, MAPAS DE UBICACIÓN DE ZONAS SEGURAS, RUTAS DE EVACUACIÓN Y SIRENAS, ANTE LA POSIBLE OCURRENCIA DE UN EVENTO DE TSUNAMI EN LAS PROVINCIAS DE: SANTA ELENA, GUAYAS, EL ORO Y GALÁPAGOS Y ANTE DESBORDAMIENTO DE RÍOS EN LAS CUENCAS PRIORIZADAS DE LAS PROVINCIAS DEL GUAYAS (CHONGÓN), Y MANABÍ (PORTOVIEJO Y CHONE).</t>
  </si>
  <si>
    <t>ADQUISICIÓN DE EQUIPOS PARA ASEGURAR LA OPERACIÓN, TRANSMISIÓN Y ALIMENTACIÓN DE DATOS, REGULACIÓN DE ENERGÍA Y PROTECCIÓN DE LA RED NACIONAL DE MONITOREO SÍSMICO</t>
  </si>
  <si>
    <t>CAPITAL</t>
  </si>
  <si>
    <t>ADQUISICIÓN, INSTALACIÓN Y PUESTA EN OPERACIÓN DE UNA ESTACIÓN TERRENA SATELITAL GRB (GOES-REBROADCAST) PARA RECEPCIÓN DE IMÁGENES DEL SATÉLITE GOES 16</t>
  </si>
  <si>
    <t>ADQUISICIÓN E INSTALACIÓN  DE EQUIPAMIENTO HIDROLÓGICO AUTOMÁTICO Y DE CINCO ESTACIONES HIDROLÓGICAS AUTOMÁTICAS (EHA) CON TRANSMISIÓN CELULAR Y SATELITAL GOES 16 PARA FORTALECER LA RED DE MONITOREO HIDROLÓGICO EN LAS CUENCAS DE LOS RÍOS PORTOVIEJO, CHONE Y CHONGÓN.</t>
  </si>
  <si>
    <t>ADQUISICIÓN E INSTALACIÓN DE ESTACIÓN TERRENA DE RECEPCIÓN DE DATOS DE ESTACIONES AUTOMÁTICAS CON TRANSMISIÓN SATELITAL GOES 16, PARA FORTALECER LA RED DE MONITOREO HIDROLÓGICO EN LAS CUENCAS DE LOS RÍOS PORTOVIEJO, CHONE Y CHONGÓN.</t>
  </si>
  <si>
    <t>ADQUISICIÓN Y PUESTA EN MARCHA DE 5 ESTACIONES MAREOGRÁFICAS AUTOMÁTICAS CON SENSORES DE PRESIÓN Y DE RADAR, QUE INCLUYE UN SET DE REPUESTOS.</t>
  </si>
  <si>
    <t xml:space="preserve">ADQUISICIÓN, INSTALACIÓN Y PUESTA EN MARCHA DE UN (01) SISTEMA DE RADAR MARINO DE ALTA FRECUENCIA (HF – HIGH FREQUENCY) EN LA COSTA DEL ECUADOR
</t>
  </si>
  <si>
    <t>ADQUISICIÓN DE 3 DIGITALIZADORES SÍSMICOS PARA LA CALIBRACIÓN DE LOS SENSORES QUE CONFORMAN LA RED SÍSMICA DEL INSTITUTO GEOFÍSICO ANTE TSUNAMIS</t>
  </si>
  <si>
    <t>ADQUISICIÓN DE PANTALLAS LCD DE LOS CENTROS OPERATIVOS DE MACHALA, GALAPAGOS,  SAMBORONDON Y PORTOVIEJO PARA REPOTENCIAR EL SUBSISTEMA DE VISUALIZACION QUE MONITOREA LOS SISTEMAS DE ALERTA TEMPRANA</t>
  </si>
  <si>
    <t xml:space="preserve">ADQUISICIÓN E INSTALACIÓN DE EQUIPOS COMPUTACIONALES, QUE INCLUYE SERVIDORES,  ALMACENAMIENTO, SWITCH SAN Y RACK.
</t>
  </si>
  <si>
    <t>ADQUISICIÓN DE PANTALLAS LCD DE LOS CENTROS OPERATIVOS DE MACHALA, GALAPAGOS, SAMBORONDON Y PORTOVIEJO PARA REPOTENCIAR EL SUBSISTEMA DE VISUALIZACION QUE MONITOREA LOS SISTEMAS DE ALERTA TEMPRANA</t>
  </si>
  <si>
    <t>ADQUISICIÓN DE EQUIPOS DE CLIMATIZACIÓN PARA LOS CENTROS ZONALES Y CENTROS LOCALES DEL PERFIL COSTERO, DEL SERVICIO INTEGRADO DE SEGURIDAD ECU 911</t>
  </si>
  <si>
    <t>ADQUISICIÓN DE EQUIPOS PARA FORTALECER LA CAPACIDAD DE MONITOREO</t>
  </si>
  <si>
    <t>84</t>
  </si>
  <si>
    <t>TOTALES</t>
  </si>
  <si>
    <t>OBJETIVOS</t>
  </si>
  <si>
    <t>POLÍTICAS</t>
  </si>
  <si>
    <t>PLANTA</t>
  </si>
  <si>
    <t>Columna1</t>
  </si>
  <si>
    <t>OBJETIVO 14: FORTALECER LAS CAPACIDADES DEL ESTADO CON ÉNFASIS EN LA ADMINISTRACIÓN DE JUSTICIA Y EFICIENCIA EN LOS PROCESOS DE REGULACIÓN Y CONTROL CON INDEPENDENCIA Y AUTONOMÍA.</t>
  </si>
  <si>
    <t>14.2 POTENCIAR LAS CAPACIDADES DE LOS DISTINTOS NIVELES DE GOBIERNO PARA EL CUMPLIMIENTO DE LOS OBJETIVOS NACIONALES Y LA PRESTACIÓN DE SERVICIOS CON CALIDAD</t>
  </si>
  <si>
    <t>MANTENER LA EFICAZ OPERACIÓN DE LA INFRAESTRUCTURA BASE Y DE LA PLATAFORMA TECNOLÓGICA DEL SERVICIO INTEGRADO DE SEGURIDAD ECU 911 A NIVEL NACIONAL MEDIANTE LA PLANIFICACIÓN, IMPLEMENTACIÓN Y CONTROL, DE NORMAS, PROCESOS Y HERRAMIENTAS APLICADAS, DESARROLLANDO Y MEJORANDO LOS SERVICIOS CON RECURSOS Y COMPONENTES TECNOLÓGICOS.</t>
  </si>
  <si>
    <t>COORDINACIÓN_ZONAL</t>
  </si>
  <si>
    <t>COORDINACIÓN_GENERAL_ADMINISTRATIVA_FINANCIERA</t>
  </si>
  <si>
    <t>DIRECCIÓN ADMINISTRATIVA</t>
  </si>
  <si>
    <t>ADMINISTRACIÓN CENTRAL</t>
  </si>
  <si>
    <t>REMUNERACIONES UNIFICADAS</t>
  </si>
  <si>
    <t>OE 2 INCREMENTAR LA ARTICULACIÓN INTERINSTITUCIONAL EN LA PRESTACIÓN DE SERVICIOS DE ATENCIÓN DE EMERGENCIAS</t>
  </si>
  <si>
    <t>COORDINACIÓN_ZONAL_1</t>
  </si>
  <si>
    <t>DIRECCIÓN DE ADMINISTRACIÓN DE RECURSOS HUMANOS</t>
  </si>
  <si>
    <t>SALARIOS UNIFICADOS</t>
  </si>
  <si>
    <t>OE 3 INCREMENTAR EL POSICIONAMIENTO DEL SERVICIO INTEGRADO DE SEGURIDAD ECU 911 A NIVEL NACIONAL E INTERNACIONAL</t>
  </si>
  <si>
    <t>INCREMENTAR LA EFICIENCIA Y EFICACIA DE LA PRESTACIÓN DEL SERVICIO PÚBLICO DE COORDINACIÓN PARA LA ATENCIÓN DE EMERGENCIAS CIUDADANAS QUE PRESTA EL SIS ECU 911 A NIVEL NACIONAL MEDIANTE LA IMPLEMENTACIÓN DE PLANES DE MEJORA CONTINUA, SEGUIMIENTO Y CONTROL DE EJECUCIÓN DE PROTOCOLOS, PROCESOS Y PROCEDIMIENTOS OPERATIVOS.</t>
  </si>
  <si>
    <t>COORDINACIÓN_ZONAL_2 _-_9</t>
  </si>
  <si>
    <t>DIRECCIÓN DE ASESORÍA JURÍDICA</t>
  </si>
  <si>
    <t>DÉCIMO TERCER SUELDO</t>
  </si>
  <si>
    <t>OE 4 FORTALECER LAS CAPACIDADES INSTITUCIONALES (PARA LA MEJORA CONTINUA DEL SERVICIO)</t>
  </si>
  <si>
    <t>INCREMENTAR LA EFICIENCIA Y EFICACIA EN LAS RELACIONES Y COORDINACIONES CON LAS INSTITUCIONES Y ORGANISMOS NACIONALES E INTERNACIONALES VINCULADAS AL SIS ECU 911 MEDIANTE EL FORTALECIMIENTO DEL CICLO DE COORDINACIÓN INTERINSTITUCIONAL EN LA PRESTACIÓN DE SERVICIOS DE EMERGENCIA Y LA IMPLEMENTACIÓN DE LOS COMPROMISOS Y ACUERDOS INTERINSTITUCIONALES.</t>
  </si>
  <si>
    <t>COORDINACIÓN_ZONAL_3</t>
  </si>
  <si>
    <t>DIRECCIÓN DE COMUNICACIÓN SOCIAL</t>
  </si>
  <si>
    <t>COMUNICACIÓN SOCIAL</t>
  </si>
  <si>
    <t>DÉCIMO CUARTO SUELDO</t>
  </si>
  <si>
    <t>INCREMENTAR LA CALIDAD DE LA GENERACIÓN DE INFORMACIÓN ESTADÍSTICA DE MANERA OPORTUNA MEDIANTE EL DESARROLLO Y MEJORA DE REPORTES ESTADÍSTICOS Y ESTUDIOS RELACIONADOS CON LOS HECHOS GENERADORES DE SITUACIONES DE EMERGENCIA PARA LA TOMA DE DECISIONES.</t>
  </si>
  <si>
    <t>COORDINACIÓN_ZONAL_4</t>
  </si>
  <si>
    <t>DIRECCIÓN DE GESTIÓN DOCUMENTAL Y ARCHIVO</t>
  </si>
  <si>
    <t>HORAS EXTRAORDINARIAS Y SUPLEMENTARIAS</t>
  </si>
  <si>
    <t>INCREMENTAR LA CONTRIBUCIÓN DE INSTRUMENTOS NORMATIVOS DE CARÁCTER INTERNACIONAL, MEDIANTE LA ARTICULACIÓN CON ORGANIZACIONES DEL EXTERIOR.</t>
  </si>
  <si>
    <t>COORDINACIÓN_ZONAL_5 - 8</t>
  </si>
  <si>
    <t>DIRECCIÓN FINANCIERA</t>
  </si>
  <si>
    <t>SERVICIOS PERSONALES POR CONTRATO</t>
  </si>
  <si>
    <t>INCREMENTAR LA EFICIENCIA DE LOS SERVICIOS DE TELECOMUNICACIONES PARA EMERGENCIAS; MEDIANTE LA CONTRIBUCIÓN DE PLANES DE ACCIÓN DE MONITOREO Y CONTROL DE APLICACIÓN DE LA REGULACIÓN VIGENTE.</t>
  </si>
  <si>
    <t>COORDINACIÓN_ZONAL_6</t>
  </si>
  <si>
    <t>DIRECCIÓN NACIONAL ACADÉMICO PARA EMERGENCIAS</t>
  </si>
  <si>
    <t>DOCTRINA</t>
  </si>
  <si>
    <t xml:space="preserve">SUBROGACIÓN </t>
  </si>
  <si>
    <t>INCREMENTAR LA EFICIENCIA DE LOS PROCESOS DE INTERVENCIÓN DE NORMATIVA INTERNA E INTERSECTORIAL VINCULADA A LA PRESTACIÓN DE SERVICIOS DE EMERGENCIA, MEDIANTE EL ACOMPAÑAMIENTO TÉCNICO EN LA SIMPLIFICACIÓN DE ACTIVIDADES Y ALINEACIÓN A SISTEMAS DE GESTIÓN.</t>
  </si>
  <si>
    <t>COORDINACIÓN_ZONAL_7</t>
  </si>
  <si>
    <t>DIRECCIÓN NACIONAL DE ANÁLISIS DE DATOS</t>
  </si>
  <si>
    <t>OPERACIONES</t>
  </si>
  <si>
    <t>ENCARGOS</t>
  </si>
  <si>
    <t>INCREMENTAR LA EFICACIA EN EL PROCESO DE ADIESTRAMIENTO DE PERSONAS VINCULADAS CON LA PRESTACIÓN DEL SERVICIO DE EMERGENCIA MEDIANTE LA IMPLEMENTACIÓN Y MEJORA DE PROGRAMAS DE ADIESTRAMIENTO, EDUCACIÓN CONTINUA, TÉCNICA Y AVANZADA PARA EL PERSONAL OPERATIVO, INSTITUCIONES ARTICULADAS AL SIS ECU 911 Y CIUDADANÍA, ASÍ COMO TAMBIÉN LA SUSCRIPCIÓN DE ACUERDOS Y/O CONVENIOS Y LA GESTIÓN DE ESTUDIOS CON INSTITUCIONES NACIONALES E INTERNACIONALES.</t>
  </si>
  <si>
    <t>DIRECCIÓN_GENERAL</t>
  </si>
  <si>
    <t>DIRECCIÓN NACIONAL DE GESTIÓN DE INFRAESTRUCTURA TECNOLOGÍCA PARA EMERGENCIA</t>
  </si>
  <si>
    <t>TECNOLOGÍA</t>
  </si>
  <si>
    <t>APORTE PATRONAL</t>
  </si>
  <si>
    <t xml:space="preserve">INCREMENTAR LA EFICIENCIA DE LA GESTIÓN ADMINISTRATIVA MEDIANTE LA OPTIMIZACIÓN DEL USO Y RENDIMIENTO DE LOS RECURSOS </t>
  </si>
  <si>
    <t>SUBDIRECCIÓN_TÉCNICA_DE_DOCTRINA</t>
  </si>
  <si>
    <t>DIRECCIÓN NACIONAL DE PROYECTOS E INNOVACIÓN TECNOLÓGICA</t>
  </si>
  <si>
    <t>FONDO DE RESERVA</t>
  </si>
  <si>
    <t xml:space="preserve">INCREMENTAR LA EFICIENCIA Y LA EFICACIA DE LA GESTIÓN DE ADMINISTRACIÓN DEL RECURSO HUMANO MEDIANTE EL DESARROLLO DE MECANISMOS Y PLANES QUE PERMITAN OPTIMIZAR EL DESEMPEÑO LABORAL EN BASE AL CUMPLIMIENTO DE LA NORMATIVA LEGAL VIGENTE. </t>
  </si>
  <si>
    <t>SUBDIRECCIÓN_TÉCNICA_DE_OPERACIONES</t>
  </si>
  <si>
    <t>DIRECCIÓN NACIONAL REGULATORIO EN EMERGENCIAS</t>
  </si>
  <si>
    <t>COMPENSACIÓN POR DESAHUCIO</t>
  </si>
  <si>
    <t xml:space="preserve">INCREMENTAR LA EFICIENCIA EN LA GESTIÓN FINANCIERA MEDIANTE EL FORTALECIMIENTO DE LAS METODOLOGÍAS, MEJORAMIENTO DE PROCESOS FINANCIEROS INTERNOS, APLICACIÓN DE NORMATIVAS Y REGULACIONES VIGENTES. </t>
  </si>
  <si>
    <t>SUBDIRECCIÓN_TÉCNICA_DE_TECNOLOGÍA_E_INNOVACIÓN</t>
  </si>
  <si>
    <t>GESTIÓN LOCAL ADMINISTRATIVA FINANCIERA Y DE ADMINISTRACIÓN DE RECURSOS HUMANOS</t>
  </si>
  <si>
    <t>COMPENSACIÓN POR VACACIONES NO GOZADAS POR CESACIÓN DE FUNCIONES</t>
  </si>
  <si>
    <t xml:space="preserve">INCREMENTAR LA EFICIENCIA DE LA ADMINISTRACIÓN DE DOCUMENTOS INSTITUCIONALES MEDIANTE LA EVALUACIÓN, SIMPLIFICACIÓN, MEJORA, CONTROL DE PROCESOS, GENERACIÓN DE LINEAMIENTOS Y CAPACITACIÓN DEL PERSONAL EN MANEJO DE LA INFORMACIÓN Y HERRAMIENTAS TECNOLÓGICAS DE GESTIÓN DOCUMENTAL Y ARCHIVO. </t>
  </si>
  <si>
    <t>GESTIÓN LOCAL DE ASESORÍA JURÍDICA</t>
  </si>
  <si>
    <t>AGUA POTABLE</t>
  </si>
  <si>
    <t>INCREMENTAR LA EFICIENCIA EN LA GESTIÓN LEGAL MEDIANTE LA EVALUACIÓN, SIMPLIFICACIÓN, MEJORA Y CONTROL DE LOS PROCESOS Y SERVICIOS DE ASESORÍA JURÍDICA INSTITUCIONAL, ASÍ COMO TAMBIÉN DE LA ATENCIÓN OPORTUNA Y ACERTADA A LOS REQUERIMIENTOS EFECTUADOS POR PARTE DE LOS USUARIOS INTERNOS, EXTERNOS Y LA ACTUALIZACIÓN DEL PERSONAL EN ÁMBITOS JURÍDICOS.</t>
  </si>
  <si>
    <t>GESTIÓN LOCAL DE COMUNICACIÓN SOCIAL</t>
  </si>
  <si>
    <t>ENERGÍA ELÉCTRICA</t>
  </si>
  <si>
    <t xml:space="preserve">INCREMENTAR EL  NIVEL DE REPUTACIÓN E IMAGEN INSTITUCIONAL, MEDIANTE EL DISEÑO E IMPLEMENTACIÓN DEL PLAN ESTRATÉGICO DE COMUNICACIÓN APLICADO Y HOMOLOGADO A NIVEL NACIONAL. </t>
  </si>
  <si>
    <t>GESTIÓN LOCAL DE OPERACIONES</t>
  </si>
  <si>
    <t>TELECOMUNICACIONES</t>
  </si>
  <si>
    <t>GESTIÓN LOCAL DE SOPORTE TECNOLÓGICO</t>
  </si>
  <si>
    <t>SERVICIO DE CORREO</t>
  </si>
  <si>
    <t>GESTIÓN ZONAL ADMINISTRATIVA FINANCIERA Y DE ADMINISTRACIÓN DE RECURSOS HUMANOS</t>
  </si>
  <si>
    <t>TRANSPORTE DE PERSONAL</t>
  </si>
  <si>
    <t>GESTIÓN ZONAL DE COMUNICACIÓN SOCIAL</t>
  </si>
  <si>
    <t>FLETES Y MANIOBRAS</t>
  </si>
  <si>
    <t>GESTIÓN ZONAL DE OPERACIONES</t>
  </si>
  <si>
    <t>ALMACENAMIENTO, EMBALAJE, DESEMBALAJE, ENVASE, DESENVASE Y RECARGA DE EXTINTORES</t>
  </si>
  <si>
    <t>GESTIÓN ZONAL DE TECNOLOGÍA Y SOPORTE</t>
  </si>
  <si>
    <t>EDICIÓN, IMPRESIÓN, REPRODUCCIÓN, PUBLICACIONES, SUSCRIPCIONES, FOTOCOPIADO, TRADUCCIÓN, EMPASTADO, ENMARCACIÓN, SERIGRAFÍA, FOTOGRAFÍA, CARNETIZACIÓN, FILMACIÓN E IMÁGENES SATELITALES</t>
  </si>
  <si>
    <t>ESPECTÁCULOS CULTURALES Y SOCIALES</t>
  </si>
  <si>
    <t>DIFUSIÓN, INFORMACIÓN Y PUBLICIDAD</t>
  </si>
  <si>
    <t>SERVICIO DE SEGURIDAD Y VIGILANCIA</t>
  </si>
  <si>
    <t>SERVICIOS DE ASEO, LAVADO DE VESTIMENTA DE TRABAJO, FUMIGACIÓN, DESINFECCIÓN, LIMPIEZA DE INSTALACIONES, MANEJO DE DESECHOS CONTAMINADOS, RECUPERACIÓN Y CLASIFICACIÓN DE MATERIALES RECICLABLES</t>
  </si>
  <si>
    <t>SERVICIO DE IMPLEMENTACIÓN Y ADMINISTRACIÓN DE BANCOS DE INFORMACIÓN</t>
  </si>
  <si>
    <t>SERVICIOS DE PROVISIÓN DE DISPOSITIVOS ELECTRONICOS Y CERTIFICACION PARA REGISTRO DE FIRMAS DIGITALES</t>
  </si>
  <si>
    <t>SOPORTE AL USUARIO A TRAVÉS DE CENTROS DE SERVICIOS Y OPERADORES TELEFÓNICOS</t>
  </si>
  <si>
    <t>CORRIENTE</t>
  </si>
  <si>
    <t>SERVICIO DE MONITOREO DE LA INFORMACIÓN EN -TELEVISIÓN - RADIO- PRENSA - MEDIOS ON LINE Y OTROS</t>
  </si>
  <si>
    <t>SERVICIOS DE IDENTIFICACIÓN, MARCACIÓN, AUTENTIFICACIÓN, RASTREO, MONITOREO, SEGUIMIENTO Y/O TRAZABILIDAD</t>
  </si>
  <si>
    <t>PASAJES AL INTERIOR</t>
  </si>
  <si>
    <t>VIÁTICOS Y SUBSISTENCIAS EN EL INTERIOR</t>
  </si>
  <si>
    <t>EDIFICIOS, LOCALES, RESIDENCIAS Y CABLEADO ESTRUCTURADO (INSTALACIÓN, MANTENIMIENTO Y REPARACIÓN)</t>
  </si>
  <si>
    <t>MOBILIARIOS (INSTALACIÓN, MANTENIMIENTO Y REPARACIÓN)</t>
  </si>
  <si>
    <t>MAQUINARIAS Y EQUIPOS (INSTALACIÓN, MANTENIMIENTO Y REPARACIÓN)</t>
  </si>
  <si>
    <t>VEHÍCULOS (SERVICIO PARA MANTENIMIENTO Y REPARACIÓN)</t>
  </si>
  <si>
    <t>MANTENIMIENTO DE ÁREAS VERDES Y ARREGLO DE VÍAS INTERNAS</t>
  </si>
  <si>
    <t>EDIFICIOS, LOCALES Y RESIDENCIAS, PARQUEADEROS, CASILLEROS JUDICIALES Y BANCARIOS (ARRENDAMIENTO)</t>
  </si>
  <si>
    <t>MAQUINARIAS Y EQUIPOS (ARRENDAMIENTO)</t>
  </si>
  <si>
    <t>VEHÍCULOS (ARRENDAMIENTO)</t>
  </si>
  <si>
    <t>CONSULTORÍA, ASESORÍA E INVESTIGACIÓN ESPECIALIZADA</t>
  </si>
  <si>
    <t>FISCALIZACIÓN E INSPECCIONES TÉCNICAS</t>
  </si>
  <si>
    <t>DESARROLLO, ACTUALIZACIÓN, ASISTENCIA TÉCNICA Y SOPORTE DE SISTEMAS INFORMÁTICOS</t>
  </si>
  <si>
    <t>ARRENDAMIENTO Y LICENCIAS DE USO DE PAQUETES INFORMÁTICOS</t>
  </si>
  <si>
    <t>ARRENDAMIENTO DE EQUIPOS INFORMÁTICOS</t>
  </si>
  <si>
    <t xml:space="preserve">MANTENIMIENTO Y REPARACIÓN DE EQUIPOS Y SISTEMAS INFORMÁTICOS </t>
  </si>
  <si>
    <t>ALIMENTOS Y BEBIDAS</t>
  </si>
  <si>
    <t>Columna2</t>
  </si>
  <si>
    <t>VESTUARIO, LENCERÍA, PRENDAS DE PROTECCIÓN Y ACCESORIOS PARA UNIFORMES DEL PERSONAL DE PROTECCIÓN, VIGILANCIA Y SEGURIDAD</t>
  </si>
  <si>
    <t>CUENCA</t>
  </si>
  <si>
    <t>266_0006</t>
  </si>
  <si>
    <t>COMBUSTIBLES Y LUBRICANTES</t>
  </si>
  <si>
    <t>MATERIALES DE OFICINA</t>
  </si>
  <si>
    <t>TULCÁN</t>
  </si>
  <si>
    <t>266_0001</t>
  </si>
  <si>
    <t>MATERIALES DE ASEO</t>
  </si>
  <si>
    <t>CHIMBORAZO</t>
  </si>
  <si>
    <t>266_0003</t>
  </si>
  <si>
    <t>MATERIALES DE IMPRESIÓN, FOTOGRAFÍA, REPRODUCCIÓN Y PUBLICACIONES</t>
  </si>
  <si>
    <t>RIOBAMBA</t>
  </si>
  <si>
    <t>INSTRUMENTAL MÉDICO MENOR</t>
  </si>
  <si>
    <t>EL ORO</t>
  </si>
  <si>
    <t>266_0007</t>
  </si>
  <si>
    <t>MEDICAMENTOS</t>
  </si>
  <si>
    <t>MACHALA</t>
  </si>
  <si>
    <t>DISPOSITIVOS MÉDICOS PARA LABORATORIO CLÍNICO Y DE PATOLOGÍA</t>
  </si>
  <si>
    <t>ESMERALDAS</t>
  </si>
  <si>
    <t>INSUMOS, MATERIALES Y SUMINISTROS PARA CONSTRUCCIÓN, ELECTRICIDAD, PLOMERÍA, CARPINTERÍA, SEÑALIZACIÓN VIAL, NAVEGACIÓN, CONTRA INCENDIOS Y PLACAS</t>
  </si>
  <si>
    <t>SAMBORONDÓN</t>
  </si>
  <si>
    <t>COORDINACIÓN_ZONAL_5_8</t>
  </si>
  <si>
    <t>266_0005</t>
  </si>
  <si>
    <t>MATERIALES DIDÁCTICOS</t>
  </si>
  <si>
    <t>REPUESTOS Y ACCESORIOS</t>
  </si>
  <si>
    <t>IMBABURA</t>
  </si>
  <si>
    <t>MENAJE Y ACCESORIOS DESCARTABLES</t>
  </si>
  <si>
    <t>IBARRA</t>
  </si>
  <si>
    <t>INSUMOS, BIENES Y MATERIALES PARA PRODUCCIÓN DE PROGRAMAS DE RADIO, TELEVISIÓN, EVENTOS CULTURALES, ARTÍSTICOS Y ENTRETENIMIENTO EN GENERAL</t>
  </si>
  <si>
    <t>LOJA</t>
  </si>
  <si>
    <t>DISPOSITIVOS MÉDICOS DE USO GENERAL</t>
  </si>
  <si>
    <t xml:space="preserve">INSUMOS MATERIALES SUMINISTROS Y BIENES PARA INVESTIGACION </t>
  </si>
  <si>
    <t>BABAHOYO</t>
  </si>
  <si>
    <t xml:space="preserve">MOBILIARIO </t>
  </si>
  <si>
    <t>MAQUINARIAS Y EQUIPOS</t>
  </si>
  <si>
    <t>PORTOVIEJO</t>
  </si>
  <si>
    <t>266_0004</t>
  </si>
  <si>
    <t>HERRAMIENTAS Y EQUIPOS MENORES</t>
  </si>
  <si>
    <t>EQUIPOS, SISTEMAS Y PAQUETES INFORMÁTICOS</t>
  </si>
  <si>
    <t>MACAS</t>
  </si>
  <si>
    <t>BIENES ARTÍSTICOS, CULTURALES, DEPORTIVOS Y SÍMBOLOS PATRIOS</t>
  </si>
  <si>
    <t>MORONA</t>
  </si>
  <si>
    <t>PARTES Y REPUESTOS</t>
  </si>
  <si>
    <t>PICHINCHA</t>
  </si>
  <si>
    <t>COORDINACIÓN_ZONAL_2_9</t>
  </si>
  <si>
    <t>266_9999</t>
  </si>
  <si>
    <t>TASAS GENERALES, IMPUESTOS, CONTRIBUCIONES, PERMISOS, LICENCIAS Y PATENTES</t>
  </si>
  <si>
    <t>QUITO</t>
  </si>
  <si>
    <t>CONTRIBUCIONES ESPECIALES Y DE MEJORA</t>
  </si>
  <si>
    <t>TUNGURAHUA</t>
  </si>
  <si>
    <t>SEGUROS</t>
  </si>
  <si>
    <t>AMBATO</t>
  </si>
  <si>
    <t>COSTAS JUDICIALES, TRÁMITES NOTARIALES,  LEGALIZACIÓN DE DOCUMENTOS Y ARREGLOS EXTRAJUDICIALES</t>
  </si>
  <si>
    <t>SAN CRISTÓBAL</t>
  </si>
  <si>
    <t>EDICION-IMPRESION-REPRODUCCION-PUBLICACIONES-SUSCRIPCIONES-FOTOCOPIADO-TRADUCCION-EMPASTADO-ENMARCACION-SERIGRAFIA-FOTOGRAFIA-CARNETIZACION-FILMACION E IMÁGENES SATELITALES</t>
  </si>
  <si>
    <t>LAGO AGRIO</t>
  </si>
  <si>
    <t>CONSULTORÍA ASESORÍA E INVESTIGACIÓN ESPECIALIZADA</t>
  </si>
  <si>
    <t>SANTO DOMINGO</t>
  </si>
  <si>
    <t>SERVICIO DE AUDITORIA</t>
  </si>
  <si>
    <t xml:space="preserve">SANTO DOMINGO </t>
  </si>
  <si>
    <t>VESTUARIO,LENCERÍA,PRENDASDEPROTECCIÓNYACCESORIOSPARAUNIFORMESDELPERSONALDEPROTECCIÓN,VIGILANCIAYSEGURIDAD.</t>
  </si>
  <si>
    <t>INSUMOS MATERIALES Y SUMINISTROS PARA CONSTRUCCIÓN-ELECTRICIDAD-PLOMERÍA-CARPINTERÍA-SEÑALIZACIÓN VIAL NAVEGACIÓN CONTRA INCENDIOS Y PLACAS</t>
  </si>
  <si>
    <t>SERVICIO DE AUDITORÍA</t>
  </si>
  <si>
    <t>CONTROL DE INUNDACIONES Y ESTABILIZACIÓN DE CAUCES</t>
  </si>
  <si>
    <t>266 0001</t>
  </si>
  <si>
    <t>266 0003</t>
  </si>
  <si>
    <t>266 0004</t>
  </si>
  <si>
    <t>266 0005</t>
  </si>
  <si>
    <t>EQUIPOS SISTEMAS Y PAQUETES INFORMÁTICOS</t>
  </si>
  <si>
    <t>OBLIGACIONES DE EJERCICIOS ANTERIORES POR EGRESOS DE PERSONAL</t>
  </si>
  <si>
    <t>OBLIGACIONES DE EJERCICIOS ANTERIORES POR EGRESOS EN SERVICIOS</t>
  </si>
  <si>
    <t>266 0006</t>
  </si>
  <si>
    <t>266 0007</t>
  </si>
  <si>
    <t>266 9999</t>
  </si>
  <si>
    <t>51</t>
  </si>
  <si>
    <t>53</t>
  </si>
  <si>
    <t>57</t>
  </si>
  <si>
    <t>99</t>
  </si>
  <si>
    <t>PLANTA CENTRAL</t>
  </si>
  <si>
    <t>COORDINACIÓN ZONAL</t>
  </si>
  <si>
    <t>COORDINACIÓN GENERAL ADMINISTRATIVA FINANCIERA</t>
  </si>
  <si>
    <t xml:space="preserve">DIRECCIÓN GENERAL </t>
  </si>
  <si>
    <t>SUBDIRECCIÓN TÉCNICA DE DOCTRINA</t>
  </si>
  <si>
    <t>SUBDIRECCIÓN TÉCNICA DE OPERACIONES</t>
  </si>
  <si>
    <t>SUBDIRECCIÓN TÉCNICA DE TECNOLOGÍA E INNOVACIÓN</t>
  </si>
  <si>
    <t>COORDINACIÓN ZONAL 1</t>
  </si>
  <si>
    <t>COORDINACIÓN ZONAL 2 - 9</t>
  </si>
  <si>
    <t>COORDINACIÓN ZONAL 3</t>
  </si>
  <si>
    <t>COORDINACIÓN ZONAL 4</t>
  </si>
  <si>
    <t>COORDINACIÓN ZONAL 5 - 8</t>
  </si>
  <si>
    <t>COORDINACIÓN ZONAL 6</t>
  </si>
  <si>
    <t>COORDINACIÓN ZONAL 7</t>
  </si>
  <si>
    <t>GEOG.</t>
  </si>
  <si>
    <t>73</t>
  </si>
  <si>
    <t>75</t>
  </si>
  <si>
    <t xml:space="preserve">PROGRAMA </t>
  </si>
  <si>
    <t>PROYECTO</t>
  </si>
  <si>
    <t>CORR</t>
  </si>
  <si>
    <t>FUENTE</t>
  </si>
  <si>
    <t>ORGANISMO</t>
  </si>
  <si>
    <t>0000</t>
  </si>
  <si>
    <t>OE 1 Incrementar la calidad en la prestación del servicio de atención de emergencias a nivel nacional</t>
  </si>
  <si>
    <t>OE 1 Incrementar la calidad en la prestación del servicio de atención de emergencias a nivel nacional
OE 2 Incrementar la articulación interinstitucional en la prestación de servicios de atención de emergencias
OE 4 Fortalecer las capacidades instituciona</t>
  </si>
  <si>
    <t>OE 4 Fortalecer las capacidades institucionales (para la mejora continua del servicio)</t>
  </si>
  <si>
    <t>OE 3 Incrementar el posicionamiento del Servicio Integrado de Seguridad ECU 911 a nivel nacional e internacional</t>
  </si>
  <si>
    <t>Mantener la eficaz operación de la infraestructura base y de la plataforma tecnológica del Servicio Integrado de Seguridad ECU 911 a nivel nacional MEDIANTE la planificación, implementación y control, de normas, procesos y herramientas aplicadas, desarrollando y mejorando los servicios con recursos y componentes tecnológicos.</t>
  </si>
  <si>
    <t>Incrementar la eficiencia y eficacia de la prestación del servicio público de coordinación para la atención de emergencias ciudadanas que presta el SIS ECU 911 a nivel Nacional MEDIANTE la implementación de planes de mejora continua, seguimiento y control de ejecución de protocolos, procesos y procedimientos operativos.</t>
  </si>
  <si>
    <t xml:space="preserve">Incrementar la eficiencia de la gestión administrativa MEDIANTE la optimización del uso y rendimiento de los recursos 
</t>
  </si>
  <si>
    <t xml:space="preserve">Incrementar el  nivel de reputación e imagen institucional, MEDIANTE el diseño e implementación del Plan estratégico de comunicación aplicado y homologado a nivel nacional. 
</t>
  </si>
  <si>
    <t>Incrementar la mejora de los servicios tecnológicos del SIS ECU 911 MEDIANTE el desarrollo de proyectos de innovación y demás instrumentos relativos al mejoramiento de la prestación del servicio, fortalecimiento de la plataforma tecnológica y la incorporación de nuevos productos y servicios para el SIS ECU 911.</t>
  </si>
  <si>
    <t>Incrementar la eficiencia y eficacia en las relaciones y coordinaciones con las instituciones y organismos nacionales e internacionales vinculadas al SIS ECU 911 MEDIANTE el fortalecimiento del ciclo de coordinación interinstitucional en la prestación de servicios de emergencia y la implementación de los compromisos y acuerdos interinstitucionales.</t>
  </si>
  <si>
    <t xml:space="preserve">Incrementar la eficiencia y la eficacia de la gestión de Administración del Recurso Humano MEDIANTE el desarrollo de mecanismos y planes que permitan optimizar el desempeño laboral en base al cumplimiento de la normativa legal vigente. </t>
  </si>
  <si>
    <t xml:space="preserve">OE 1 INCREMENTAR LA CALIDAD EN LA PRESTACIÓN DEL SERVICIO DE ATENCIÓN DE EMERGENCIAS A NIVEL NACIONAL
OE 2 INCREMENTAR LA ARTICULACIÓN INTERINSTITUCIONAL EN LA PRESTACIÓN DE SERVICIOS DE ATENCIÓN DE EMERGENCIAS
OE 4 FORTALECER LAS CAPACIDADES INSTITUCIONALES (PARA LA MEJORA CONTINUA DEL SERVICIO)
</t>
  </si>
  <si>
    <t>Incrementar la calidad de la generación de información estadística de manera oportuna MEDIANTE el desarrollo y mejora de reportes estadísticos y estudios relacionados con los hechos generadores de situaciones de emergencia para la toma de decisiones.</t>
  </si>
  <si>
    <t xml:space="preserve">Incrementar la eficiencia en la gestión financiera MEDIANTE el fortalecimiento de las metodologías, mejoramiento de procesos financieros internos, aplicación de normativas y regulaciones vigentes. </t>
  </si>
  <si>
    <t xml:space="preserve">Incrementar la eficiencia de la administración de documentos institucionales MEDIANTE la evaluación, simplificación, mejora, control de procesos, generación de lineamientos y capacitación del personal en manejo de la información y herramientas tecnológicas de gestión documental y archivo. 
</t>
  </si>
  <si>
    <t xml:space="preserve">Incrementar la eficiencia en la gestión legal MEDIANTE la evaluación, simplificación, mejora y control de los procesos y servicios de asesoría jurídica institucional, así como también de la atención oportuna y acertada a los requerimientos efectuados por parte de los usuarios internos, externos y la actualización del personal en ámbitos jurídicos.
</t>
  </si>
  <si>
    <t xml:space="preserve">OE 1 INCREMENTAR LA CALIDAD EN LA PRESTACIÓN DEL SERVICIO DE ATENCIÓN DE EMERGENCIAS A NIVEL NACIONAL
OE 2 INCREMENTAR LA ARTICULACIÓN INTERINSTITUCIONAL EN LA PRESTACIÓN DE SERVICIOS DE ATENCIÓN DE EMERGENCIAS
</t>
  </si>
  <si>
    <t xml:space="preserve">INCREMENTAR EL NIVEL DE REPUTACIÓN E IMAGEN INSTITUCIONAL, MEDIANTE EL DISEÑO E IMPLEMENTACIÓN DEL PLAN ESTRATÉGICO DE COMUNICACIÓN APLICADO Y HOMOLOGADO A NIVEL NACIONAL. </t>
  </si>
  <si>
    <t>CONSULTORÍA PARA LA EVALUACIÓN FINAL DEL PROGRAMA PARA EL FORTALECIMIENTO DEL SISTEMA NACIONAL DE ALERTA TEMPRANA ANTE TSUNAMIS Y DESBORDAMIENTO DE RÍOS</t>
  </si>
  <si>
    <t>EVALUACIÓN INTERMEDIA DEL PROGRAMA PARA EL FORTALECIMIENTO DEL SISTEMA NACIONAL DE ALERTA TEMPRANA ANTE TSUNAMIS Y DESBORDAMIENTO DE RÍOS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</si>
</sst>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_(* \(#,##0.00\);_(* &quot;-&quot;??_);_(@_)"/>
    <numFmt numFmtId="165" formatCode="_-* #,##0.00\ _€_-;\-* #,##0.00\ _€_-;_-* &quot;-&quot;??\ _€_-;_-@_-"/>
    <numFmt numFmtId="166" formatCode="00"/>
    <numFmt numFmtId="167" formatCode="000"/>
    <numFmt numFmtId="168" formatCode="0000"/>
    <numFmt numFmtId="169" formatCode="000000"/>
    <numFmt numFmtId="170" formatCode="&quot;$ &quot;#,##0.00"/>
  </numFmts>
  <fonts count="23" x14ac:knownFonts="1">
    <font>
      <sz val="11"/>
      <color theme="1"/>
      <name val="Calibri"/>
      <family val="2"/>
      <scheme val="minor"/>
    </font>
    <font>
      <sz val="20"/>
      <color indexed="8"/>
      <name val="Calibri"/>
      <family val="2"/>
    </font>
    <font>
      <b/>
      <sz val="20"/>
      <color indexed="56"/>
      <name val="Calibri"/>
      <family val="2"/>
    </font>
    <font>
      <sz val="11"/>
      <color indexed="8"/>
      <name val="Calibri"/>
      <family val="2"/>
    </font>
    <font>
      <sz val="11"/>
      <color theme="1"/>
      <name val="Calibri"/>
      <family val="2"/>
      <scheme val="minor"/>
    </font>
    <font>
      <sz val="8"/>
      <color theme="1"/>
      <name val="Calibri"/>
      <family val="2"/>
      <scheme val="minor"/>
    </font>
    <font>
      <b/>
      <sz val="8"/>
      <color theme="1"/>
      <name val="Calibri"/>
      <family val="2"/>
      <scheme val="minor"/>
    </font>
    <font>
      <sz val="11"/>
      <color rgb="FF000000"/>
      <name val="Calibri"/>
      <family val="2"/>
      <scheme val="minor"/>
    </font>
    <font>
      <sz val="8"/>
      <name val="Arial"/>
      <family val="2"/>
    </font>
    <font>
      <sz val="8"/>
      <color theme="1"/>
      <name val="Arial"/>
      <family val="2"/>
    </font>
    <font>
      <b/>
      <sz val="8"/>
      <color theme="1"/>
      <name val="Arial"/>
      <family val="2"/>
    </font>
    <font>
      <b/>
      <sz val="8"/>
      <name val="Arial"/>
      <family val="2"/>
    </font>
    <font>
      <b/>
      <sz val="8"/>
      <color theme="0"/>
      <name val="Arial"/>
      <family val="2"/>
    </font>
    <font>
      <b/>
      <sz val="8"/>
      <color indexed="9"/>
      <name val="Arial"/>
      <family val="2"/>
    </font>
    <font>
      <b/>
      <sz val="8"/>
      <color indexed="8"/>
      <name val="Arial"/>
      <family val="2"/>
    </font>
    <font>
      <sz val="8"/>
      <name val="Arial"/>
      <family val="2"/>
    </font>
    <font>
      <sz val="8"/>
      <color theme="1"/>
      <name val="Arial"/>
      <family val="2"/>
    </font>
    <font>
      <b/>
      <sz val="8"/>
      <color theme="1"/>
      <name val="Arial"/>
      <family val="2"/>
    </font>
    <font>
      <b/>
      <sz val="8"/>
      <name val="Arial"/>
      <family val="2"/>
    </font>
    <font>
      <sz val="8"/>
      <name val="Arial"/>
      <family val="2"/>
    </font>
    <font>
      <sz val="8"/>
      <color theme="1"/>
      <name val="Arial"/>
      <family val="2"/>
    </font>
    <font>
      <b/>
      <sz val="8"/>
      <color theme="1"/>
      <name val="Arial"/>
      <family val="2"/>
    </font>
    <font>
      <b/>
      <sz val="8"/>
      <name val="Arial"/>
      <family val="2"/>
    </font>
  </fonts>
  <fills count="17">
    <fill>
      <patternFill patternType="none"/>
    </fill>
    <fill>
      <patternFill patternType="gray125"/>
    </fill>
    <fill>
      <patternFill patternType="solid">
        <fgColor indexed="9"/>
        <bgColor indexed="26"/>
      </patternFill>
    </fill>
    <fill>
      <patternFill patternType="solid">
        <fgColor theme="1" tint="0.34998626667073579"/>
        <bgColor indexed="63"/>
      </patternFill>
    </fill>
    <fill>
      <patternFill patternType="solid">
        <fgColor theme="4" tint="-0.249977111117893"/>
        <bgColor indexed="63"/>
      </patternFill>
    </fill>
    <fill>
      <patternFill patternType="solid">
        <fgColor theme="0" tint="-0.34998626667073579"/>
        <bgColor indexed="63"/>
      </patternFill>
    </fill>
    <fill>
      <patternFill patternType="solid">
        <fgColor theme="4" tint="0.39997558519241921"/>
        <bgColor indexed="63"/>
      </patternFill>
    </fill>
    <fill>
      <patternFill patternType="solid">
        <fgColor theme="7" tint="-0.249977111117893"/>
        <bgColor indexed="64"/>
      </patternFill>
    </fill>
    <fill>
      <patternFill patternType="solid">
        <fgColor theme="5" tint="0.39997558519241921"/>
        <bgColor indexed="63"/>
      </patternFill>
    </fill>
    <fill>
      <patternFill patternType="solid">
        <fgColor rgb="FFA162D0"/>
        <bgColor indexed="63"/>
      </patternFill>
    </fill>
    <fill>
      <patternFill patternType="solid">
        <fgColor rgb="FF421C5E"/>
        <bgColor indexed="63"/>
      </patternFill>
    </fill>
    <fill>
      <patternFill patternType="solid">
        <fgColor theme="5" tint="-0.499984740745262"/>
        <bgColor indexed="63"/>
      </patternFill>
    </fill>
    <fill>
      <patternFill patternType="solid">
        <fgColor theme="0"/>
        <bgColor indexed="64"/>
      </patternFill>
    </fill>
    <fill>
      <patternFill patternType="solid">
        <fgColor rgb="FF002060"/>
        <bgColor indexed="63"/>
      </patternFill>
    </fill>
    <fill>
      <patternFill patternType="solid">
        <fgColor theme="9" tint="-0.249977111117893"/>
        <bgColor indexed="63"/>
      </patternFill>
    </fill>
    <fill>
      <patternFill patternType="solid">
        <fgColor theme="8" tint="-0.249977111117893"/>
        <bgColor indexed="57"/>
      </patternFill>
    </fill>
    <fill>
      <patternFill patternType="solid">
        <fgColor rgb="FFA162D0"/>
        <bgColor indexed="57"/>
      </patternFill>
    </fill>
  </fills>
  <borders count="18">
    <border>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theme="4"/>
      </left>
      <right/>
      <top style="thin">
        <color theme="4"/>
      </top>
      <bottom/>
      <diagonal/>
    </border>
    <border>
      <left/>
      <right style="thin">
        <color theme="4"/>
      </right>
      <top style="thin">
        <color theme="4"/>
      </top>
      <bottom/>
      <diagonal/>
    </border>
    <border>
      <left style="medium">
        <color rgb="FF4472C4"/>
      </left>
      <right/>
      <top style="medium">
        <color rgb="FF4472C4"/>
      </top>
      <bottom/>
      <diagonal/>
    </border>
    <border>
      <left/>
      <right style="medium">
        <color rgb="FF4472C4"/>
      </right>
      <top style="medium">
        <color rgb="FF4472C4"/>
      </top>
      <bottom/>
      <diagonal/>
    </border>
    <border>
      <left style="medium">
        <color rgb="FF4472C4"/>
      </left>
      <right/>
      <top style="medium">
        <color rgb="FF4472C4"/>
      </top>
      <bottom style="medium">
        <color rgb="FF4472C4"/>
      </bottom>
      <diagonal/>
    </border>
    <border>
      <left/>
      <right style="medium">
        <color rgb="FF4472C4"/>
      </right>
      <top style="medium">
        <color rgb="FF4472C4"/>
      </top>
      <bottom style="medium">
        <color rgb="FF4472C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theme="1"/>
      </top>
      <bottom style="thin">
        <color indexed="64"/>
      </bottom>
      <diagonal/>
    </border>
  </borders>
  <cellStyleXfs count="5">
    <xf numFmtId="0" fontId="0" fillId="0" borderId="0"/>
    <xf numFmtId="0" fontId="3" fillId="0" borderId="0" applyBorder="0" applyProtection="0"/>
    <xf numFmtId="164" fontId="4" fillId="0" borderId="0" applyFont="0" applyFill="0" applyBorder="0" applyAlignment="0" applyProtection="0"/>
    <xf numFmtId="165" fontId="4" fillId="0" borderId="0" applyFont="0" applyFill="0" applyBorder="0" applyAlignment="0" applyProtection="0"/>
    <xf numFmtId="9" fontId="4" fillId="0" borderId="0" applyFont="0" applyFill="0" applyBorder="0" applyAlignment="0" applyProtection="0"/>
  </cellStyleXfs>
  <cellXfs count="140">
    <xf numFmtId="0" fontId="0" fillId="0" borderId="0" xfId="0"/>
    <xf numFmtId="0" fontId="0" fillId="0" borderId="0" xfId="0" applyAlignment="1">
      <alignment wrapText="1"/>
    </xf>
    <xf numFmtId="0" fontId="0" fillId="0" borderId="0" xfId="0" applyAlignment="1">
      <alignment horizontal="left" wrapText="1"/>
    </xf>
    <xf numFmtId="0" fontId="0" fillId="0" borderId="0" xfId="0" applyAlignment="1">
      <alignment horizontal="left" vertical="top" wrapText="1"/>
    </xf>
    <xf numFmtId="0" fontId="1" fillId="0" borderId="0" xfId="0" applyFont="1" applyAlignment="1" applyProtection="1">
      <alignment wrapText="1"/>
      <protection locked="0"/>
    </xf>
    <xf numFmtId="0" fontId="5" fillId="0" borderId="0" xfId="0" applyFont="1" applyAlignment="1" applyProtection="1">
      <alignment vertical="center" wrapText="1"/>
      <protection locked="0"/>
    </xf>
    <xf numFmtId="0" fontId="5" fillId="0" borderId="0" xfId="0" applyFont="1" applyAlignment="1" applyProtection="1">
      <alignment horizontal="center" vertical="center" wrapText="1"/>
      <protection locked="0"/>
    </xf>
    <xf numFmtId="166" fontId="5" fillId="0" borderId="0" xfId="0" applyNumberFormat="1" applyFont="1" applyAlignment="1" applyProtection="1">
      <alignment horizontal="center" vertical="center" wrapText="1"/>
      <protection locked="0"/>
    </xf>
    <xf numFmtId="167" fontId="5" fillId="0" borderId="0" xfId="0" applyNumberFormat="1" applyFont="1" applyAlignment="1" applyProtection="1">
      <alignment horizontal="center" vertical="center" wrapText="1"/>
      <protection locked="0"/>
    </xf>
    <xf numFmtId="168" fontId="5" fillId="0" borderId="0" xfId="0" applyNumberFormat="1" applyFont="1" applyAlignment="1" applyProtection="1">
      <alignment horizontal="center" vertical="center" wrapText="1"/>
      <protection locked="0"/>
    </xf>
    <xf numFmtId="169" fontId="5" fillId="0" borderId="0" xfId="0" applyNumberFormat="1" applyFont="1" applyAlignment="1" applyProtection="1">
      <alignment horizontal="center" vertical="center" wrapText="1"/>
      <protection locked="0"/>
    </xf>
    <xf numFmtId="164" fontId="6" fillId="0" borderId="0" xfId="2" applyFont="1" applyAlignment="1" applyProtection="1">
      <alignment vertical="center" wrapText="1"/>
      <protection locked="0"/>
    </xf>
    <xf numFmtId="164" fontId="5" fillId="0" borderId="0" xfId="2" applyFont="1" applyAlignment="1" applyProtection="1">
      <alignment vertical="center" wrapText="1"/>
      <protection locked="0"/>
    </xf>
    <xf numFmtId="0" fontId="0" fillId="0" borderId="9" xfId="0" applyBorder="1"/>
    <xf numFmtId="0" fontId="0" fillId="0" borderId="0" xfId="0" applyAlignment="1">
      <alignment vertical="center"/>
    </xf>
    <xf numFmtId="0" fontId="0" fillId="0" borderId="10" xfId="0" applyBorder="1" applyAlignment="1">
      <alignment vertical="center"/>
    </xf>
    <xf numFmtId="0" fontId="0" fillId="12" borderId="0" xfId="0" applyFill="1"/>
    <xf numFmtId="0" fontId="0" fillId="12" borderId="0" xfId="0" applyFill="1" applyAlignment="1">
      <alignment wrapText="1"/>
    </xf>
    <xf numFmtId="0" fontId="0" fillId="0" borderId="0" xfId="0" applyAlignment="1">
      <alignment horizontal="right" vertical="center"/>
    </xf>
    <xf numFmtId="0" fontId="0" fillId="0" borderId="0" xfId="0" applyAlignment="1">
      <alignment horizontal="left" vertical="top"/>
    </xf>
    <xf numFmtId="166" fontId="0" fillId="0" borderId="0" xfId="0" applyNumberFormat="1"/>
    <xf numFmtId="167" fontId="0" fillId="0" borderId="0" xfId="0" applyNumberFormat="1"/>
    <xf numFmtId="0" fontId="0" fillId="0" borderId="0" xfId="0"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vertical="center" wrapText="1"/>
    </xf>
    <xf numFmtId="0" fontId="0" fillId="0" borderId="11" xfId="0" applyBorder="1" applyAlignment="1">
      <alignment vertical="center" wrapText="1"/>
    </xf>
    <xf numFmtId="0" fontId="7" fillId="0" borderId="13" xfId="0" applyFont="1" applyBorder="1" applyAlignment="1">
      <alignment vertical="center" wrapText="1"/>
    </xf>
    <xf numFmtId="0" fontId="7" fillId="0" borderId="14" xfId="0" applyFont="1" applyBorder="1" applyAlignment="1">
      <alignment vertical="center" wrapText="1"/>
    </xf>
    <xf numFmtId="0" fontId="7" fillId="0" borderId="11" xfId="0" applyFont="1" applyBorder="1" applyAlignment="1">
      <alignment horizontal="left" vertical="top"/>
    </xf>
    <xf numFmtId="168" fontId="0" fillId="0" borderId="0" xfId="0" applyNumberFormat="1"/>
    <xf numFmtId="168" fontId="0" fillId="0" borderId="0" xfId="0" applyNumberFormat="1" applyAlignment="1">
      <alignment horizontal="right" vertical="center"/>
    </xf>
    <xf numFmtId="164" fontId="10" fillId="0" borderId="4" xfId="2" applyFont="1" applyFill="1" applyBorder="1" applyAlignment="1" applyProtection="1">
      <alignment vertical="center"/>
      <protection locked="0"/>
    </xf>
    <xf numFmtId="164" fontId="9" fillId="0" borderId="4" xfId="2" applyFont="1" applyFill="1" applyBorder="1" applyAlignment="1" applyProtection="1">
      <alignment vertical="center"/>
      <protection locked="0"/>
    </xf>
    <xf numFmtId="164" fontId="12" fillId="7" borderId="4" xfId="2" applyFont="1" applyFill="1" applyBorder="1" applyAlignment="1" applyProtection="1">
      <alignment vertical="center" wrapText="1"/>
      <protection locked="0"/>
    </xf>
    <xf numFmtId="0" fontId="14" fillId="0" borderId="0" xfId="0" applyFont="1" applyAlignment="1" applyProtection="1">
      <alignment vertical="center" wrapText="1"/>
      <protection locked="0"/>
    </xf>
    <xf numFmtId="0" fontId="13" fillId="5" borderId="3" xfId="0" applyFont="1" applyFill="1" applyBorder="1" applyAlignment="1" applyProtection="1">
      <alignment horizontal="center" vertical="center" wrapText="1"/>
      <protection locked="0"/>
    </xf>
    <xf numFmtId="0" fontId="13" fillId="5" borderId="8" xfId="0" applyFont="1" applyFill="1" applyBorder="1" applyAlignment="1" applyProtection="1">
      <alignment horizontal="center" vertical="center" wrapText="1"/>
      <protection locked="0"/>
    </xf>
    <xf numFmtId="0" fontId="13" fillId="6" borderId="8" xfId="0" applyFont="1" applyFill="1" applyBorder="1" applyAlignment="1" applyProtection="1">
      <alignment horizontal="center" vertical="center" wrapText="1"/>
      <protection locked="0"/>
    </xf>
    <xf numFmtId="0" fontId="13" fillId="9" borderId="8" xfId="0" applyFont="1" applyFill="1" applyBorder="1" applyAlignment="1" applyProtection="1">
      <alignment horizontal="center" vertical="center" wrapText="1"/>
      <protection locked="0"/>
    </xf>
    <xf numFmtId="0" fontId="13" fillId="8" borderId="8" xfId="0" applyFont="1" applyFill="1" applyBorder="1" applyAlignment="1" applyProtection="1">
      <alignment horizontal="center" vertical="center" wrapText="1"/>
      <protection locked="0"/>
    </xf>
    <xf numFmtId="166" fontId="13" fillId="8" borderId="8" xfId="0" applyNumberFormat="1" applyFont="1" applyFill="1" applyBorder="1" applyAlignment="1" applyProtection="1">
      <alignment horizontal="center" vertical="center" wrapText="1"/>
      <protection locked="0"/>
    </xf>
    <xf numFmtId="167" fontId="13" fillId="8" borderId="8" xfId="0" applyNumberFormat="1" applyFont="1" applyFill="1" applyBorder="1" applyAlignment="1" applyProtection="1">
      <alignment horizontal="center" vertical="center" wrapText="1"/>
      <protection locked="0"/>
    </xf>
    <xf numFmtId="168" fontId="13" fillId="8" borderId="8" xfId="1" applyNumberFormat="1" applyFont="1" applyFill="1" applyBorder="1" applyAlignment="1" applyProtection="1">
      <alignment horizontal="center" vertical="center" wrapText="1"/>
      <protection locked="0"/>
    </xf>
    <xf numFmtId="168" fontId="13" fillId="8" borderId="8" xfId="0" applyNumberFormat="1" applyFont="1" applyFill="1" applyBorder="1" applyAlignment="1" applyProtection="1">
      <alignment horizontal="center" vertical="center" wrapText="1"/>
      <protection locked="0"/>
    </xf>
    <xf numFmtId="169" fontId="13" fillId="8" borderId="8" xfId="0" applyNumberFormat="1" applyFont="1" applyFill="1" applyBorder="1" applyAlignment="1" applyProtection="1">
      <alignment horizontal="center" vertical="center" wrapText="1"/>
      <protection locked="0"/>
    </xf>
    <xf numFmtId="2" fontId="13" fillId="8" borderId="8" xfId="1" applyNumberFormat="1" applyFont="1" applyFill="1" applyBorder="1" applyAlignment="1" applyProtection="1">
      <alignment horizontal="center" vertical="center" wrapText="1"/>
      <protection locked="0"/>
    </xf>
    <xf numFmtId="164" fontId="13" fillId="13" borderId="8" xfId="2" applyFont="1" applyFill="1" applyBorder="1" applyAlignment="1" applyProtection="1">
      <alignment horizontal="center" vertical="center" wrapText="1"/>
      <protection locked="0"/>
    </xf>
    <xf numFmtId="164" fontId="13" fillId="14" borderId="8" xfId="2" applyFont="1" applyFill="1" applyBorder="1" applyAlignment="1" applyProtection="1">
      <alignment horizontal="center" vertical="center" wrapText="1"/>
      <protection locked="0"/>
    </xf>
    <xf numFmtId="170" fontId="13" fillId="13" borderId="1" xfId="1" applyNumberFormat="1" applyFont="1" applyFill="1" applyBorder="1" applyAlignment="1" applyProtection="1">
      <alignment horizontal="center" vertical="center" wrapText="1"/>
      <protection locked="0"/>
    </xf>
    <xf numFmtId="0" fontId="11" fillId="0" borderId="7" xfId="0" applyFont="1" applyBorder="1" applyAlignment="1" applyProtection="1">
      <alignment vertical="center"/>
      <protection locked="0"/>
    </xf>
    <xf numFmtId="164" fontId="12" fillId="15" borderId="8" xfId="2" applyFont="1" applyFill="1" applyBorder="1" applyAlignment="1" applyProtection="1">
      <alignment horizontal="center" vertical="center" wrapText="1"/>
      <protection locked="0"/>
    </xf>
    <xf numFmtId="0" fontId="0" fillId="0" borderId="0" xfId="0" applyAlignment="1">
      <alignment horizontal="left" vertical="center" wrapText="1"/>
    </xf>
    <xf numFmtId="0" fontId="11" fillId="0" borderId="6" xfId="0" applyFont="1" applyBorder="1" applyAlignment="1" applyProtection="1">
      <alignment vertical="center" wrapText="1"/>
      <protection locked="0"/>
    </xf>
    <xf numFmtId="0" fontId="11" fillId="0" borderId="7" xfId="0" applyFont="1" applyBorder="1" applyAlignment="1" applyProtection="1">
      <alignment vertical="center" wrapText="1"/>
      <protection locked="0"/>
    </xf>
    <xf numFmtId="0" fontId="7" fillId="12" borderId="12" xfId="0" applyFont="1" applyFill="1" applyBorder="1" applyAlignment="1">
      <alignment vertical="center" wrapText="1"/>
    </xf>
    <xf numFmtId="0" fontId="7" fillId="12" borderId="14" xfId="0" applyFont="1" applyFill="1" applyBorder="1" applyAlignment="1">
      <alignment vertical="center" wrapText="1"/>
    </xf>
    <xf numFmtId="0" fontId="0" fillId="0" borderId="0" xfId="0" quotePrefix="1" applyAlignment="1">
      <alignment horizontal="center"/>
    </xf>
    <xf numFmtId="0" fontId="0" fillId="0" borderId="0" xfId="0" applyAlignment="1">
      <alignment horizontal="center"/>
    </xf>
    <xf numFmtId="0" fontId="13" fillId="9" borderId="8" xfId="0" applyFont="1" applyFill="1" applyBorder="1" applyAlignment="1" applyProtection="1">
      <alignment horizontal="left" vertical="center" wrapText="1"/>
      <protection locked="0"/>
    </xf>
    <xf numFmtId="0" fontId="11" fillId="0" borderId="7" xfId="0" applyFont="1" applyBorder="1" applyAlignment="1" applyProtection="1">
      <alignment horizontal="left" vertical="center" wrapText="1"/>
      <protection locked="0"/>
    </xf>
    <xf numFmtId="0" fontId="5" fillId="0" borderId="0" xfId="0" applyFont="1" applyAlignment="1" applyProtection="1">
      <alignment horizontal="left" vertical="center" wrapText="1"/>
      <protection locked="0"/>
    </xf>
    <xf numFmtId="164" fontId="11" fillId="0" borderId="4" xfId="2" applyFont="1" applyFill="1" applyBorder="1" applyAlignment="1" applyProtection="1">
      <alignment vertical="center"/>
      <protection locked="0"/>
    </xf>
    <xf numFmtId="164" fontId="8" fillId="0" borderId="4" xfId="2" applyFont="1" applyFill="1" applyBorder="1" applyAlignment="1" applyProtection="1">
      <alignment vertical="center"/>
      <protection locked="0"/>
    </xf>
    <xf numFmtId="164" fontId="12" fillId="16" borderId="8" xfId="2" applyFont="1" applyFill="1" applyBorder="1" applyAlignment="1" applyProtection="1">
      <alignment horizontal="center" vertical="center" wrapText="1"/>
      <protection locked="0"/>
    </xf>
    <xf numFmtId="0" fontId="11" fillId="0" borderId="5" xfId="0" applyFont="1" applyBorder="1" applyAlignment="1" applyProtection="1">
      <alignment vertical="center" wrapText="1"/>
      <protection locked="0"/>
    </xf>
    <xf numFmtId="0" fontId="8" fillId="0" borderId="5" xfId="0" applyFont="1" applyBorder="1" applyAlignment="1" applyProtection="1">
      <alignment vertical="top" wrapText="1"/>
      <protection locked="0"/>
    </xf>
    <xf numFmtId="0" fontId="8" fillId="0" borderId="4" xfId="0" applyFont="1" applyBorder="1" applyAlignment="1">
      <alignment vertical="top" wrapText="1"/>
    </xf>
    <xf numFmtId="0" fontId="8" fillId="0" borderId="4" xfId="0" applyFont="1" applyBorder="1" applyAlignment="1" applyProtection="1">
      <alignment vertical="top" wrapText="1"/>
      <protection locked="0"/>
    </xf>
    <xf numFmtId="0" fontId="8" fillId="0" borderId="4" xfId="0" applyFont="1" applyBorder="1" applyAlignment="1" applyProtection="1">
      <alignment vertical="center" wrapText="1"/>
      <protection locked="0"/>
    </xf>
    <xf numFmtId="0" fontId="8" fillId="0" borderId="4" xfId="0" applyFont="1" applyBorder="1" applyAlignment="1" applyProtection="1">
      <alignment vertical="center"/>
      <protection locked="0"/>
    </xf>
    <xf numFmtId="0" fontId="8" fillId="0" borderId="4" xfId="0" applyFont="1" applyBorder="1" applyAlignment="1" applyProtection="1">
      <alignment horizontal="left" vertical="center" wrapText="1"/>
      <protection locked="0"/>
    </xf>
    <xf numFmtId="0" fontId="8" fillId="0" borderId="4" xfId="0" applyFont="1" applyBorder="1" applyAlignment="1">
      <alignment horizontal="center" vertical="center"/>
    </xf>
    <xf numFmtId="0" fontId="9" fillId="0" borderId="4" xfId="0" applyFont="1" applyBorder="1" applyAlignment="1" applyProtection="1">
      <alignment horizontal="center" vertical="center"/>
      <protection locked="0"/>
    </xf>
    <xf numFmtId="0" fontId="9" fillId="0" borderId="4" xfId="0" applyFont="1" applyBorder="1" applyAlignment="1">
      <alignment horizontal="center" vertical="center"/>
    </xf>
    <xf numFmtId="166" fontId="8" fillId="0" borderId="4" xfId="0" applyNumberFormat="1" applyFont="1" applyBorder="1" applyAlignment="1">
      <alignment horizontal="center" vertical="center"/>
    </xf>
    <xf numFmtId="167" fontId="8" fillId="0" borderId="4" xfId="0" applyNumberFormat="1" applyFont="1" applyBorder="1" applyAlignment="1">
      <alignment horizontal="center" vertical="center"/>
    </xf>
    <xf numFmtId="167" fontId="8" fillId="0" borderId="4" xfId="0" applyNumberFormat="1" applyFont="1" applyBorder="1" applyAlignment="1" applyProtection="1">
      <alignment horizontal="center" vertical="center"/>
      <protection locked="0"/>
    </xf>
    <xf numFmtId="168" fontId="9" fillId="0" borderId="4" xfId="0" applyNumberFormat="1" applyFont="1" applyBorder="1" applyAlignment="1" applyProtection="1">
      <alignment horizontal="center" vertical="center"/>
      <protection locked="0"/>
    </xf>
    <xf numFmtId="168" fontId="8" fillId="0" borderId="4" xfId="0" applyNumberFormat="1" applyFont="1" applyBorder="1" applyAlignment="1">
      <alignment horizontal="center" vertical="center"/>
    </xf>
    <xf numFmtId="0" fontId="8" fillId="0" borderId="4" xfId="0" applyFont="1" applyBorder="1" applyAlignment="1" applyProtection="1">
      <alignment horizontal="center" vertical="center"/>
      <protection locked="0"/>
    </xf>
    <xf numFmtId="49" fontId="8" fillId="0" borderId="4" xfId="0" applyNumberFormat="1" applyFont="1" applyBorder="1" applyAlignment="1" applyProtection="1">
      <alignment horizontal="center" vertical="center"/>
      <protection locked="0"/>
    </xf>
    <xf numFmtId="0" fontId="8" fillId="0" borderId="4" xfId="0" applyFont="1" applyBorder="1" applyAlignment="1">
      <alignment vertical="center" wrapText="1"/>
    </xf>
    <xf numFmtId="164" fontId="11" fillId="0" borderId="4" xfId="2" applyFont="1" applyFill="1" applyBorder="1" applyAlignment="1" applyProtection="1">
      <alignment horizontal="center" vertical="center"/>
    </xf>
    <xf numFmtId="164" fontId="11" fillId="0" borderId="6" xfId="3" applyNumberFormat="1" applyFont="1" applyFill="1" applyBorder="1" applyAlignment="1" applyProtection="1">
      <alignment horizontal="center" vertical="center"/>
    </xf>
    <xf numFmtId="168" fontId="8" fillId="0" borderId="4" xfId="0" applyNumberFormat="1" applyFont="1" applyBorder="1" applyAlignment="1" applyProtection="1">
      <alignment horizontal="center" vertical="center"/>
      <protection locked="0"/>
    </xf>
    <xf numFmtId="0" fontId="11" fillId="0" borderId="0" xfId="0" applyFont="1" applyAlignment="1" applyProtection="1">
      <alignment vertical="center" wrapText="1"/>
      <protection locked="0"/>
    </xf>
    <xf numFmtId="164" fontId="9" fillId="0" borderId="8" xfId="2" applyFont="1" applyFill="1" applyBorder="1" applyAlignment="1" applyProtection="1">
      <alignment vertical="center"/>
      <protection locked="0"/>
    </xf>
    <xf numFmtId="164" fontId="9" fillId="0" borderId="16" xfId="2" applyFont="1" applyFill="1" applyBorder="1" applyAlignment="1" applyProtection="1">
      <alignment vertical="center"/>
      <protection locked="0"/>
    </xf>
    <xf numFmtId="0" fontId="15" fillId="0" borderId="4" xfId="0" applyFont="1" applyBorder="1" applyAlignment="1">
      <alignment vertical="top" wrapText="1"/>
    </xf>
    <xf numFmtId="0" fontId="15" fillId="0" borderId="4" xfId="0" applyFont="1" applyBorder="1" applyAlignment="1" applyProtection="1">
      <alignment horizontal="left" vertical="center" wrapText="1"/>
      <protection locked="0"/>
    </xf>
    <xf numFmtId="0" fontId="15" fillId="0" borderId="4" xfId="0" applyFont="1" applyBorder="1" applyAlignment="1">
      <alignment horizontal="center" vertical="center"/>
    </xf>
    <xf numFmtId="0" fontId="16" fillId="0" borderId="4" xfId="0" applyFont="1" applyBorder="1" applyAlignment="1">
      <alignment horizontal="center" vertical="center"/>
    </xf>
    <xf numFmtId="168" fontId="15" fillId="0" borderId="4" xfId="0" applyNumberFormat="1" applyFont="1" applyBorder="1" applyAlignment="1">
      <alignment horizontal="center" vertical="center"/>
    </xf>
    <xf numFmtId="0" fontId="15" fillId="0" borderId="4" xfId="0" applyFont="1" applyBorder="1" applyAlignment="1">
      <alignment vertical="center" wrapText="1"/>
    </xf>
    <xf numFmtId="164" fontId="17" fillId="0" borderId="4" xfId="2" applyFont="1" applyFill="1" applyBorder="1" applyAlignment="1" applyProtection="1">
      <alignment vertical="center"/>
      <protection locked="0"/>
    </xf>
    <xf numFmtId="164" fontId="16" fillId="0" borderId="4" xfId="2" applyFont="1" applyFill="1" applyBorder="1" applyAlignment="1" applyProtection="1">
      <alignment vertical="center"/>
      <protection locked="0"/>
    </xf>
    <xf numFmtId="164" fontId="18" fillId="0" borderId="4" xfId="2" applyFont="1" applyFill="1" applyBorder="1" applyAlignment="1" applyProtection="1">
      <alignment horizontal="center" vertical="center"/>
    </xf>
    <xf numFmtId="164" fontId="18" fillId="0" borderId="6" xfId="3" applyNumberFormat="1" applyFont="1" applyFill="1" applyBorder="1" applyAlignment="1" applyProtection="1">
      <alignment horizontal="center" vertical="center"/>
    </xf>
    <xf numFmtId="0" fontId="15" fillId="0" borderId="5" xfId="0" applyFont="1" applyBorder="1" applyAlignment="1" applyProtection="1">
      <alignment vertical="top" wrapText="1"/>
      <protection locked="0"/>
    </xf>
    <xf numFmtId="0" fontId="16" fillId="0" borderId="4" xfId="0" applyFont="1" applyBorder="1" applyAlignment="1" applyProtection="1">
      <alignment horizontal="center" vertical="center"/>
      <protection locked="0"/>
    </xf>
    <xf numFmtId="164" fontId="16" fillId="0" borderId="4" xfId="2" applyFont="1" applyBorder="1" applyAlignment="1">
      <alignment vertical="center"/>
    </xf>
    <xf numFmtId="164" fontId="9" fillId="0" borderId="17" xfId="2" applyFont="1" applyBorder="1" applyAlignment="1">
      <alignment vertical="center"/>
    </xf>
    <xf numFmtId="43" fontId="5" fillId="0" borderId="0" xfId="0" applyNumberFormat="1" applyFont="1" applyAlignment="1" applyProtection="1">
      <alignment vertical="center" wrapText="1"/>
      <protection locked="0"/>
    </xf>
    <xf numFmtId="0" fontId="19" fillId="0" borderId="5" xfId="0" applyFont="1" applyBorder="1" applyAlignment="1" applyProtection="1">
      <alignment vertical="top" wrapText="1"/>
      <protection locked="0"/>
    </xf>
    <xf numFmtId="0" fontId="19" fillId="0" borderId="4" xfId="0" applyFont="1" applyBorder="1" applyAlignment="1">
      <alignment vertical="top" wrapText="1"/>
    </xf>
    <xf numFmtId="0" fontId="19" fillId="0" borderId="4" xfId="0" applyFont="1" applyBorder="1" applyAlignment="1">
      <alignment horizontal="center" vertical="center"/>
    </xf>
    <xf numFmtId="0" fontId="20" fillId="0" borderId="4" xfId="0" applyFont="1" applyBorder="1" applyAlignment="1" applyProtection="1">
      <alignment horizontal="center" vertical="center"/>
      <protection locked="0"/>
    </xf>
    <xf numFmtId="0" fontId="20" fillId="0" borderId="4" xfId="0" applyFont="1" applyBorder="1" applyAlignment="1">
      <alignment horizontal="center" vertical="center"/>
    </xf>
    <xf numFmtId="166" fontId="19" fillId="0" borderId="4" xfId="0" applyNumberFormat="1" applyFont="1" applyBorder="1" applyAlignment="1">
      <alignment horizontal="center" vertical="center"/>
    </xf>
    <xf numFmtId="167" fontId="19" fillId="0" borderId="4" xfId="0" applyNumberFormat="1" applyFont="1" applyBorder="1" applyAlignment="1">
      <alignment horizontal="center" vertical="center"/>
    </xf>
    <xf numFmtId="167" fontId="19" fillId="0" borderId="4" xfId="0" applyNumberFormat="1" applyFont="1" applyBorder="1" applyAlignment="1" applyProtection="1">
      <alignment horizontal="center" vertical="center"/>
      <protection locked="0"/>
    </xf>
    <xf numFmtId="168" fontId="19" fillId="0" borderId="4" xfId="0" applyNumberFormat="1" applyFont="1" applyBorder="1" applyAlignment="1" applyProtection="1">
      <alignment horizontal="center" vertical="center"/>
      <protection locked="0"/>
    </xf>
    <xf numFmtId="168" fontId="19" fillId="0" borderId="4" xfId="0" applyNumberFormat="1" applyFont="1" applyBorder="1" applyAlignment="1">
      <alignment horizontal="center" vertical="center"/>
    </xf>
    <xf numFmtId="0" fontId="19" fillId="0" borderId="4" xfId="0" applyFont="1" applyBorder="1" applyAlignment="1" applyProtection="1">
      <alignment horizontal="center" vertical="center"/>
      <protection locked="0"/>
    </xf>
    <xf numFmtId="49" fontId="19" fillId="0" borderId="4" xfId="0" applyNumberFormat="1" applyFont="1" applyBorder="1" applyAlignment="1" applyProtection="1">
      <alignment horizontal="center" vertical="center"/>
      <protection locked="0"/>
    </xf>
    <xf numFmtId="0" fontId="19" fillId="0" borderId="4" xfId="0" applyFont="1" applyBorder="1" applyAlignment="1">
      <alignment vertical="center" wrapText="1"/>
    </xf>
    <xf numFmtId="164" fontId="21" fillId="0" borderId="4" xfId="2" applyFont="1" applyFill="1" applyBorder="1" applyAlignment="1" applyProtection="1">
      <alignment vertical="center"/>
      <protection locked="0"/>
    </xf>
    <xf numFmtId="164" fontId="20" fillId="0" borderId="4" xfId="2" applyFont="1" applyFill="1" applyBorder="1" applyAlignment="1" applyProtection="1">
      <alignment vertical="center"/>
      <protection locked="0"/>
    </xf>
    <xf numFmtId="164" fontId="22" fillId="0" borderId="4" xfId="2" applyFont="1" applyFill="1" applyBorder="1" applyAlignment="1" applyProtection="1">
      <alignment horizontal="center" vertical="center"/>
    </xf>
    <xf numFmtId="164" fontId="22" fillId="0" borderId="6" xfId="3" applyNumberFormat="1" applyFont="1" applyFill="1" applyBorder="1" applyAlignment="1" applyProtection="1">
      <alignment horizontal="center" vertical="center"/>
    </xf>
    <xf numFmtId="164" fontId="16" fillId="0" borderId="8" xfId="2" applyFont="1" applyFill="1" applyBorder="1" applyAlignment="1" applyProtection="1">
      <alignment vertical="center"/>
      <protection locked="0"/>
    </xf>
    <xf numFmtId="164" fontId="16" fillId="0" borderId="16" xfId="2" applyFont="1" applyFill="1" applyBorder="1" applyAlignment="1" applyProtection="1">
      <alignment vertical="center"/>
      <protection locked="0"/>
    </xf>
    <xf numFmtId="4" fontId="14" fillId="0" borderId="0" xfId="0" applyNumberFormat="1" applyFont="1" applyAlignment="1" applyProtection="1">
      <alignment vertical="center" wrapText="1"/>
      <protection locked="0"/>
    </xf>
    <xf numFmtId="0" fontId="5" fillId="0" borderId="4" xfId="0" applyFont="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49" fontId="6" fillId="0" borderId="4" xfId="0" applyNumberFormat="1" applyFont="1" applyBorder="1" applyAlignment="1" applyProtection="1">
      <alignment horizontal="center" vertical="center" wrapText="1"/>
      <protection locked="0"/>
    </xf>
    <xf numFmtId="0" fontId="2" fillId="2" borderId="15" xfId="0" applyFont="1" applyFill="1" applyBorder="1" applyAlignment="1" applyProtection="1">
      <alignment horizontal="center" vertical="center" wrapText="1"/>
      <protection locked="0"/>
    </xf>
    <xf numFmtId="164" fontId="13" fillId="13" borderId="6" xfId="2" applyFont="1" applyFill="1" applyBorder="1" applyAlignment="1" applyProtection="1">
      <alignment horizontal="center" vertical="center" wrapText="1"/>
      <protection locked="0"/>
    </xf>
    <xf numFmtId="164" fontId="13" fillId="13" borderId="7" xfId="2" applyFont="1" applyFill="1" applyBorder="1" applyAlignment="1" applyProtection="1">
      <alignment horizontal="center" vertical="center" wrapText="1"/>
      <protection locked="0"/>
    </xf>
    <xf numFmtId="164" fontId="13" fillId="13" borderId="5" xfId="2" applyFont="1" applyFill="1" applyBorder="1" applyAlignment="1" applyProtection="1">
      <alignment horizontal="center" vertical="center" wrapText="1"/>
      <protection locked="0"/>
    </xf>
    <xf numFmtId="0" fontId="13" fillId="3" borderId="1" xfId="0" applyFont="1" applyFill="1" applyBorder="1" applyAlignment="1" applyProtection="1">
      <alignment horizontal="center" vertical="center" wrapText="1"/>
      <protection locked="0"/>
    </xf>
    <xf numFmtId="0" fontId="13" fillId="3" borderId="2" xfId="0" applyFont="1" applyFill="1" applyBorder="1" applyAlignment="1" applyProtection="1">
      <alignment horizontal="center" vertical="center" wrapText="1"/>
      <protection locked="0"/>
    </xf>
    <xf numFmtId="0" fontId="13" fillId="4" borderId="2" xfId="0" applyFont="1" applyFill="1" applyBorder="1" applyAlignment="1" applyProtection="1">
      <alignment horizontal="center" vertical="center" wrapText="1"/>
      <protection locked="0"/>
    </xf>
    <xf numFmtId="0" fontId="13" fillId="4" borderId="3" xfId="0" applyFont="1" applyFill="1" applyBorder="1" applyAlignment="1" applyProtection="1">
      <alignment horizontal="center" vertical="center" wrapText="1"/>
      <protection locked="0"/>
    </xf>
    <xf numFmtId="0" fontId="13" fillId="10" borderId="1" xfId="0" applyFont="1" applyFill="1" applyBorder="1" applyAlignment="1" applyProtection="1">
      <alignment horizontal="center" vertical="center" wrapText="1"/>
      <protection locked="0"/>
    </xf>
    <xf numFmtId="0" fontId="13" fillId="10" borderId="2" xfId="0" applyFont="1" applyFill="1" applyBorder="1" applyAlignment="1" applyProtection="1">
      <alignment horizontal="center" vertical="center" wrapText="1"/>
      <protection locked="0"/>
    </xf>
    <xf numFmtId="0" fontId="13" fillId="11" borderId="2" xfId="0" applyFont="1" applyFill="1" applyBorder="1" applyAlignment="1" applyProtection="1">
      <alignment horizontal="center" vertical="center" wrapText="1"/>
      <protection locked="0"/>
    </xf>
    <xf numFmtId="0" fontId="13" fillId="11" borderId="3" xfId="0" applyFont="1" applyFill="1" applyBorder="1" applyAlignment="1" applyProtection="1">
      <alignment horizontal="center" vertical="center" wrapText="1"/>
      <protection locked="0"/>
    </xf>
    <xf numFmtId="164" fontId="5" fillId="0" borderId="0" xfId="0" applyNumberFormat="1" applyFont="1" applyAlignment="1" applyProtection="1">
      <alignment vertical="center" wrapText="1"/>
      <protection locked="0"/>
    </xf>
    <xf numFmtId="10" fontId="6" fillId="0" borderId="0" xfId="4" applyNumberFormat="1" applyFont="1" applyAlignment="1" applyProtection="1">
      <alignment vertical="center" wrapText="1"/>
      <protection locked="0"/>
    </xf>
  </cellXfs>
  <cellStyles count="5">
    <cellStyle name="Excel Built-in Normal 2" xfId="1" xr:uid="{00000000-0005-0000-0000-000000000000}"/>
    <cellStyle name="Millares" xfId="2" builtinId="3"/>
    <cellStyle name="Millares 2" xfId="3" xr:uid="{00000000-0005-0000-0000-000002000000}"/>
    <cellStyle name="Normal" xfId="0" builtinId="0"/>
    <cellStyle name="Porcentaje" xfId="4" builtinId="5"/>
  </cellStyles>
  <dxfs count="96">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vertical="center" textRotation="0" wrapText="1" indent="0" justifyLastLine="0" shrinkToFit="0" readingOrder="0"/>
    </dxf>
    <dxf>
      <alignment horizontal="center" vertical="bottom" textRotation="0" wrapText="0" indent="0" justifyLastLine="0" shrinkToFit="0" readingOrder="0"/>
    </dxf>
    <dxf>
      <numFmt numFmtId="168" formatCode="0000"/>
    </dxf>
    <dxf>
      <numFmt numFmtId="167" formatCode="000"/>
    </dxf>
    <dxf>
      <numFmt numFmtId="167" formatCode="000"/>
    </dxf>
    <dxf>
      <numFmt numFmtId="167" formatCode="000"/>
    </dxf>
    <dxf>
      <font>
        <b val="0"/>
        <i val="0"/>
        <strike val="0"/>
        <condense val="0"/>
        <extend val="0"/>
        <outline val="0"/>
        <shadow val="0"/>
        <u val="none"/>
        <vertAlign val="baseline"/>
        <sz val="11"/>
        <color theme="1"/>
        <name val="Calibri"/>
        <scheme val="minor"/>
      </font>
      <border diagonalUp="0" diagonalDown="0">
        <left style="thin">
          <color theme="4"/>
        </left>
        <right/>
        <top style="thin">
          <color theme="4"/>
        </top>
        <bottom/>
        <vertical/>
        <horizontal/>
      </border>
    </dxf>
    <dxf>
      <border outline="0">
        <top style="thin">
          <color theme="4"/>
        </top>
      </border>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border diagonalUp="0" diagonalDown="0">
        <left style="thin">
          <color theme="4"/>
        </left>
        <right/>
        <top style="thin">
          <color theme="4"/>
        </top>
        <bottom/>
        <vertical/>
        <horizontal/>
      </border>
    </dxf>
    <dxf>
      <border outline="0">
        <top style="thin">
          <color theme="4"/>
        </top>
        <bottom style="thin">
          <color theme="4"/>
        </bottom>
      </border>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border diagonalUp="0" diagonalDown="0">
        <left style="thin">
          <color theme="4"/>
        </left>
        <right/>
        <top style="thin">
          <color theme="4"/>
        </top>
        <bottom/>
        <vertical/>
        <horizontal/>
      </border>
    </dxf>
    <dxf>
      <border outline="0">
        <top style="thin">
          <color theme="4"/>
        </top>
        <bottom style="thin">
          <color theme="4"/>
        </bottom>
      </border>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border diagonalUp="0" diagonalDown="0">
        <left style="thin">
          <color theme="4"/>
        </left>
        <right/>
        <top style="thin">
          <color theme="4"/>
        </top>
        <bottom/>
        <vertical/>
        <horizontal/>
      </border>
    </dxf>
    <dxf>
      <border outline="0">
        <top style="thin">
          <color theme="4"/>
        </top>
        <bottom style="thin">
          <color theme="4"/>
        </bottom>
      </border>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border diagonalUp="0" diagonalDown="0">
        <left style="thin">
          <color theme="4"/>
        </left>
        <right/>
        <top style="thin">
          <color theme="4"/>
        </top>
        <bottom/>
        <vertical/>
        <horizontal/>
      </border>
    </dxf>
    <dxf>
      <border outline="0">
        <top style="thin">
          <color theme="4"/>
        </top>
        <bottom style="thin">
          <color theme="4"/>
        </bottom>
      </border>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border diagonalUp="0" diagonalDown="0">
        <left style="thin">
          <color theme="4"/>
        </left>
        <right/>
        <top style="thin">
          <color theme="4"/>
        </top>
        <bottom/>
        <vertical/>
        <horizontal/>
      </border>
    </dxf>
    <dxf>
      <border outline="0">
        <top style="thin">
          <color theme="4"/>
        </top>
        <bottom style="thin">
          <color theme="4"/>
        </bottom>
      </border>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border diagonalUp="0" diagonalDown="0">
        <left style="thin">
          <color theme="4"/>
        </left>
        <right/>
        <top style="thin">
          <color theme="4"/>
        </top>
        <bottom/>
        <vertical/>
        <horizontal/>
      </border>
    </dxf>
    <dxf>
      <border outline="0">
        <top style="thin">
          <color theme="4"/>
        </top>
        <bottom style="thin">
          <color theme="4"/>
        </bottom>
      </border>
    </dxf>
    <dxf>
      <font>
        <b val="0"/>
        <i val="0"/>
        <strike val="0"/>
        <condense val="0"/>
        <extend val="0"/>
        <outline val="0"/>
        <shadow val="0"/>
        <u val="none"/>
        <vertAlign val="baseline"/>
        <sz val="11"/>
        <color theme="1"/>
        <name val="Calibri"/>
        <scheme val="minor"/>
      </font>
    </dxf>
    <dxf>
      <font>
        <b val="0"/>
        <i val="0"/>
        <strike val="0"/>
        <condense val="0"/>
        <extend val="0"/>
        <outline val="0"/>
        <shadow val="0"/>
        <u val="none"/>
        <vertAlign val="baseline"/>
        <sz val="11"/>
        <color theme="1"/>
        <name val="Calibri"/>
        <scheme val="minor"/>
      </font>
    </dxf>
    <dxf>
      <numFmt numFmtId="167" formatCode="00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alignment horizontal="right" vertical="center" textRotation="0" wrapText="0" indent="0" justifyLastLine="0" shrinkToFit="0" readingOrder="0"/>
    </dxf>
    <dxf>
      <font>
        <color rgb="FF000000"/>
      </font>
      <alignment horizontal="general" vertical="center" textRotation="0" wrapText="1" indent="0" justifyLastLine="0" shrinkToFit="0" readingOrder="0"/>
      <border diagonalUp="0" diagonalDown="0" outline="0">
        <left/>
        <right style="medium">
          <color rgb="FF4472C4"/>
        </right>
        <top style="medium">
          <color rgb="FF4472C4"/>
        </top>
        <bottom/>
      </border>
    </dxf>
    <dxf>
      <font>
        <color rgb="FF000000"/>
      </font>
      <alignment horizontal="general" vertical="center"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left" vertical="top" textRotation="0" wrapText="0" indent="0" justifyLastLine="0" shrinkToFit="0" readingOrder="0"/>
    </dxf>
    <dxf>
      <alignment horizontal="left" vertical="top" textRotation="0" wrapText="0"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8"/>
        <color theme="1"/>
        <name val="Arial"/>
        <scheme val="none"/>
      </font>
      <numFmt numFmtId="164" formatCode="_(* #,##0.00_);_(* \(#,##0.00\);_(* &quot;-&quot;??_);_(@_)"/>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theme="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i val="0"/>
        <strike val="0"/>
        <condense val="0"/>
        <extend val="0"/>
        <outline val="0"/>
        <shadow val="0"/>
        <u val="none"/>
        <vertAlign val="baseline"/>
        <sz val="8"/>
        <color auto="1"/>
        <name val="Arial"/>
        <scheme val="none"/>
      </font>
      <numFmt numFmtId="164" formatCode="_(* #,##0.00_);_(* \(#,##0.00\);_(* &quot;-&quot;??_);_(@_)"/>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0"/>
    </dxf>
    <dxf>
      <font>
        <b/>
        <i val="0"/>
        <strike val="0"/>
        <condense val="0"/>
        <extend val="0"/>
        <outline val="0"/>
        <shadow val="0"/>
        <u val="none"/>
        <vertAlign val="baseline"/>
        <sz val="8"/>
        <color auto="1"/>
        <name val="Arial"/>
        <scheme val="none"/>
      </font>
      <numFmt numFmtId="164" formatCode="_(* #,##0.00_);_(* \(#,##0.00\);_(* &quot;-&quot;??_);_(@_)"/>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theme="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i val="0"/>
        <strike val="0"/>
        <condense val="0"/>
        <extend val="0"/>
        <outline val="0"/>
        <shadow val="0"/>
        <u val="none"/>
        <vertAlign val="baseline"/>
        <sz val="8"/>
        <color theme="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i val="0"/>
        <strike val="0"/>
        <condense val="0"/>
        <extend val="0"/>
        <outline val="0"/>
        <shadow val="0"/>
        <u val="none"/>
        <vertAlign val="baseline"/>
        <sz val="8"/>
        <color theme="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numFmt numFmtId="0" formatCode="General"/>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auto="1"/>
        <name val="Arial"/>
        <scheme val="none"/>
      </font>
      <numFmt numFmtId="0" formatCode="General"/>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numFmt numFmtId="30" formatCode="@"/>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numFmt numFmtId="168" formatCode="0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auto="1"/>
        <name val="Arial"/>
        <scheme val="none"/>
      </font>
      <numFmt numFmtId="168" formatCode="0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auto="1"/>
        <name val="Arial"/>
        <scheme val="none"/>
      </font>
      <numFmt numFmtId="167" formatCode="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auto="1"/>
        <name val="Arial"/>
        <scheme val="none"/>
      </font>
      <numFmt numFmtId="168" formatCode="0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auto="1"/>
        <name val="Arial"/>
        <scheme val="none"/>
      </font>
      <numFmt numFmtId="168" formatCode="0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numFmt numFmtId="167" formatCode="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numFmt numFmtId="167" formatCode="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auto="1"/>
        <name val="Arial"/>
        <scheme val="none"/>
      </font>
      <numFmt numFmtId="166" formatCode="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theme="1"/>
        <name val="Arial"/>
        <scheme val="none"/>
      </font>
      <numFmt numFmtId="0" formatCode="General"/>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8"/>
        <color auto="1"/>
        <name val="Arial"/>
        <scheme val="none"/>
      </font>
      <numFmt numFmtId="0" formatCode="General"/>
      <fill>
        <patternFill patternType="none">
          <fgColor indexed="64"/>
          <bgColor auto="1"/>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8"/>
        <color auto="1"/>
        <name val="Arial"/>
        <scheme val="none"/>
      </font>
      <fill>
        <patternFill patternType="none">
          <fgColor indexed="64"/>
          <bgColor auto="1"/>
        </patternFill>
      </fill>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theme="1"/>
        <name val="Arial"/>
        <scheme val="none"/>
      </font>
      <fill>
        <patternFill patternType="none">
          <fgColor indexed="64"/>
          <bgColor auto="1"/>
        </patternFill>
      </fill>
      <alignment horizontal="general" vertical="center" textRotation="0" wrapText="0" indent="0" justifyLastLine="0" shrinkToFit="0" readingOrder="0"/>
      <protection locked="0" hidden="0"/>
    </dxf>
    <dxf>
      <border outline="0">
        <bottom style="thin">
          <color indexed="64"/>
        </bottom>
      </border>
    </dxf>
    <dxf>
      <font>
        <b/>
        <i val="0"/>
        <strike val="0"/>
        <condense val="0"/>
        <extend val="0"/>
        <outline val="0"/>
        <shadow val="0"/>
        <u val="none"/>
        <vertAlign val="baseline"/>
        <sz val="8"/>
        <color theme="0"/>
        <name val="Arial"/>
        <scheme val="none"/>
      </font>
      <fill>
        <patternFill patternType="solid">
          <fgColor indexed="57"/>
          <bgColor theme="7" tint="0.39997558519241921"/>
        </patternFill>
      </fill>
      <alignment horizontal="center" vertical="center" textRotation="0" wrapText="1" indent="0" justifyLastLine="0" shrinkToFit="0" readingOrder="0"/>
      <border diagonalUp="0" diagonalDown="0">
        <left style="thin">
          <color indexed="64"/>
        </left>
        <right style="thin">
          <color indexed="64"/>
        </right>
        <top/>
        <bottom/>
      </border>
      <protection locked="0" hidden="0"/>
    </dxf>
  </dxfs>
  <tableStyles count="0" defaultTableStyle="TableStyleMedium2" defaultPivotStyle="PivotStyleLight16"/>
  <colors>
    <mruColors>
      <color rgb="FF421C5E"/>
      <color rgb="FFA162D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powerPivotData" Target="model/item.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1001246</xdr:colOff>
      <xdr:row>0</xdr:row>
      <xdr:rowOff>120464</xdr:rowOff>
    </xdr:from>
    <xdr:to>
      <xdr:col>1</xdr:col>
      <xdr:colOff>1778934</xdr:colOff>
      <xdr:row>4</xdr:row>
      <xdr:rowOff>219075</xdr:rowOff>
    </xdr:to>
    <xdr:pic>
      <xdr:nvPicPr>
        <xdr:cNvPr id="2" name="Imagen 1">
          <a:extLst>
            <a:ext uri="{FF2B5EF4-FFF2-40B4-BE49-F238E27FC236}">
              <a16:creationId xmlns:a16="http://schemas.microsoft.com/office/drawing/2014/main" id="{3C5A556A-330F-486B-AE5E-45A285DDFF7D}"/>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01246" y="120464"/>
          <a:ext cx="2339788" cy="1013011"/>
        </a:xfrm>
        <a:prstGeom prst="rect">
          <a:avLst/>
        </a:prstGeom>
        <a:noFill/>
        <a:ln>
          <a:no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0000000}" name="Tabla6" displayName="Tabla6" ref="A8:AO32" totalsRowShown="0" headerRowDxfId="95" dataDxfId="93" headerRowBorderDxfId="94" tableBorderDxfId="92" totalsRowBorderDxfId="91" headerRowCellStyle="Millares" dataCellStyle="Millares">
  <autoFilter ref="A8:AO32" xr:uid="{00000000-0009-0000-0100-000006000000}"/>
  <tableColumns count="41">
    <tableColumn id="1" xr3:uid="{00000000-0010-0000-0000-000001000000}" name="OBJETIVOS PND" dataDxfId="90"/>
    <tableColumn id="2" xr3:uid="{00000000-0010-0000-0000-000002000000}" name="POLÍTICAS PND" dataDxfId="89">
      <calculatedColumnFormula>VLOOKUP(Tabla6[[#This Row],[OBJETIVOS PND]],Listas!$A$1:$B$3,2,0)</calculatedColumnFormula>
    </tableColumn>
    <tableColumn id="3" xr3:uid="{00000000-0010-0000-0000-000003000000}" name="OBJETIVOS ESTRATÉGICOS" dataDxfId="88"/>
    <tableColumn id="4" xr3:uid="{00000000-0010-0000-0000-000004000000}" name="OBJETIVOS OPERATIVOS" dataDxfId="87"/>
    <tableColumn id="5" xr3:uid="{00000000-0010-0000-0000-000005000000}" name="PLANTA CENTRAL / ZONAS" dataDxfId="86"/>
    <tableColumn id="6" xr3:uid="{00000000-0010-0000-0000-000006000000}" name="DIRECCIÓN GENERAL / COORDINACIÓN / SUBDIRECCIÓN" dataDxfId="85"/>
    <tableColumn id="7" xr3:uid="{00000000-0010-0000-0000-000007000000}" name="DIRECCIÓN" dataDxfId="84"/>
    <tableColumn id="8" xr3:uid="{00000000-0010-0000-0000-000008000000}" name="MACROACTIVIDAD PAPP" dataDxfId="83">
      <calculatedColumnFormula>VLOOKUP(Tabla6[[#This Row],[DIRECCIÓN]],DIRECCIÓN[#All],2,0)</calculatedColumnFormula>
    </tableColumn>
    <tableColumn id="9" xr3:uid="{00000000-0010-0000-0000-000009000000}" name="ACTIVIDAD PAPP" dataDxfId="82"/>
    <tableColumn id="10" xr3:uid="{00000000-0010-0000-0000-00000A000000}" name="PONDERACIÓN" dataDxfId="81"/>
    <tableColumn id="11" xr3:uid="{00000000-0010-0000-0000-00000B000000}" name="EOD" dataDxfId="80">
      <calculatedColumnFormula>VLOOKUP(Tabla6[[#This Row],[DIRECCIÓN GENERAL / COORDINACIÓN / SUBDIRECCIÓN]],Tabla37[[#All],[Columna1]:[EOD]],2,0)</calculatedColumnFormula>
    </tableColumn>
    <tableColumn id="12" xr3:uid="{00000000-0010-0000-0000-00000C000000}" name="PG" dataDxfId="79"/>
    <tableColumn id="13" xr3:uid="{00000000-0010-0000-0000-00000D000000}" name="PY" dataDxfId="78"/>
    <tableColumn id="14" xr3:uid="{00000000-0010-0000-0000-00000E000000}" name="AC" dataDxfId="77"/>
    <tableColumn id="15" xr3:uid="{00000000-0010-0000-0000-00000F000000}" name="GEO" dataDxfId="76"/>
    <tableColumn id="16" xr3:uid="{00000000-0010-0000-0000-000010000000}" name="NOMBRE GEO" dataDxfId="75">
      <calculatedColumnFormula>VLOOKUP(Tabla6[[#This Row],[GEO]],Listas!$A$48:$B$77,2,0)</calculatedColumnFormula>
    </tableColumn>
    <tableColumn id="17" xr3:uid="{00000000-0010-0000-0000-000011000000}" name="FTE" dataDxfId="74"/>
    <tableColumn id="18" xr3:uid="{00000000-0010-0000-0000-000012000000}" name="ORG" dataDxfId="73"/>
    <tableColumn id="19" xr3:uid="{00000000-0010-0000-0000-000013000000}" name="COR" dataDxfId="72">
      <calculatedColumnFormula>VLOOKUP(Tabla6[[#This Row],[PG]],Listas2!$G$14:$K$16,2,0)</calculatedColumnFormula>
    </tableColumn>
    <tableColumn id="20" xr3:uid="{00000000-0010-0000-0000-000014000000}" name="TIPO DE GASTO" dataDxfId="71"/>
    <tableColumn id="21" xr3:uid="{00000000-0010-0000-0000-000015000000}" name="GG" dataDxfId="70"/>
    <tableColumn id="22" xr3:uid="{00000000-0010-0000-0000-000016000000}" name="ÍTEM PRESUPUESTARIO" dataDxfId="69"/>
    <tableColumn id="23" xr3:uid="{00000000-0010-0000-0000-000017000000}" name="DESCRIPCIÓN ÍTEM PRESUPUESTARIO" dataDxfId="68">
      <calculatedColumnFormula>VLOOKUP(Tabla6[[#This Row],[ÍTEM PRESUPUESTARIO]],Tabla2[#All],2,0)</calculatedColumnFormula>
    </tableColumn>
    <tableColumn id="24" xr3:uid="{00000000-0010-0000-0000-000018000000}" name="PRESUPUESTO INICIAL 2023" dataDxfId="67" dataCellStyle="Millares"/>
    <tableColumn id="25" xr3:uid="{00000000-0010-0000-0000-000019000000}" name="PRESUPUESTO VIGENTE" dataDxfId="66" dataCellStyle="Millares"/>
    <tableColumn id="26" xr3:uid="{00000000-0010-0000-0000-00001A000000}" name="ENE" dataDxfId="65" dataCellStyle="Millares"/>
    <tableColumn id="27" xr3:uid="{00000000-0010-0000-0000-00001B000000}" name="FEB" dataDxfId="64" dataCellStyle="Millares"/>
    <tableColumn id="28" xr3:uid="{00000000-0010-0000-0000-00001C000000}" name="MAR" dataDxfId="63" dataCellStyle="Millares"/>
    <tableColumn id="29" xr3:uid="{00000000-0010-0000-0000-00001D000000}" name="ABR" dataDxfId="62" dataCellStyle="Millares"/>
    <tableColumn id="30" xr3:uid="{00000000-0010-0000-0000-00001E000000}" name="MAY" dataDxfId="61" dataCellStyle="Millares"/>
    <tableColumn id="31" xr3:uid="{00000000-0010-0000-0000-00001F000000}" name="JUN" dataDxfId="60" dataCellStyle="Millares"/>
    <tableColumn id="32" xr3:uid="{00000000-0010-0000-0000-000020000000}" name="JUL" dataDxfId="59" dataCellStyle="Millares"/>
    <tableColumn id="33" xr3:uid="{00000000-0010-0000-0000-000021000000}" name="AGO" dataDxfId="58" dataCellStyle="Millares"/>
    <tableColumn id="34" xr3:uid="{00000000-0010-0000-0000-000022000000}" name="SEP" dataDxfId="57" dataCellStyle="Millares"/>
    <tableColumn id="35" xr3:uid="{00000000-0010-0000-0000-000023000000}" name="OCT" dataDxfId="56" dataCellStyle="Millares"/>
    <tableColumn id="36" xr3:uid="{00000000-0010-0000-0000-000024000000}" name="NOV" dataDxfId="55" dataCellStyle="Millares"/>
    <tableColumn id="37" xr3:uid="{00000000-0010-0000-0000-000025000000}" name="DIC" dataDxfId="54" dataCellStyle="Millares"/>
    <tableColumn id="38" xr3:uid="{00000000-0010-0000-0000-000026000000}" name="TOTAL PROGRAMADO" dataDxfId="53" dataCellStyle="Millares">
      <calculatedColumnFormula>+SUBTOTAL(9,Tabla6[[#This Row],[ENE]:[DIC]])</calculatedColumnFormula>
    </tableColumn>
    <tableColumn id="39" xr3:uid="{00000000-0010-0000-0000-000027000000}" name="REVISIÓN DE SUMAS" dataDxfId="52" dataCellStyle="Millares 2">
      <calculatedColumnFormula>IF(AL9=Y9,"OK",Y9-AL9)</calculatedColumnFormula>
    </tableColumn>
    <tableColumn id="40" xr3:uid="{00000000-0010-0000-0000-000028000000}" name="CERTIFICACIÓN PAPP" dataDxfId="51" dataCellStyle="Millares"/>
    <tableColumn id="41" xr3:uid="{00000000-0010-0000-0000-000029000000}" name="SALDO DSIPONIBLE" dataDxfId="50" dataCellStyle="Millares">
      <calculatedColumnFormula>+Tabla6[[#This Row],[PRESUPUESTO VIGENTE]]-Tabla6[[#This Row],[CERTIFICACIÓN PAPP]]</calculatedColumnFormula>
    </tableColumn>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a1" displayName="Tabla1" ref="A1:A3" totalsRowShown="0" dataDxfId="49">
  <autoFilter ref="A1:A3" xr:uid="{00000000-0009-0000-0100-000001000000}"/>
  <tableColumns count="1">
    <tableColumn id="1" xr3:uid="{00000000-0010-0000-0100-000001000000}" name="OBJETIVOS" dataDxfId="48"/>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2000000}" name="Tabla9" displayName="Tabla9" ref="B1:B3" totalsRowShown="0">
  <autoFilter ref="B1:B3" xr:uid="{00000000-0009-0000-0100-000009000000}"/>
  <tableColumns count="1">
    <tableColumn id="1" xr3:uid="{00000000-0010-0000-0200-000001000000}" name="POLÍTICAS"/>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3000000}" name="Tabla11" displayName="Tabla11" ref="E1:E5" totalsRowShown="0" dataDxfId="47">
  <autoFilter ref="E1:E5" xr:uid="{00000000-0009-0000-0100-00000B000000}"/>
  <tableColumns count="1">
    <tableColumn id="1" xr3:uid="{00000000-0010-0000-0300-000001000000}" name="OBJETIVOS ESTRATÉGICOS" dataDxfId="46"/>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4000000}" name="Tabla13" displayName="Tabla13" ref="I1:I3" totalsRowShown="0">
  <autoFilter ref="I1:I3" xr:uid="{00000000-0009-0000-0100-00000D000000}"/>
  <tableColumns count="1">
    <tableColumn id="1" xr3:uid="{00000000-0010-0000-0400-000001000000}" name="PLANTA"/>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5000000}" name="DIRECCIÓN" displayName="DIRECCIÓN" ref="M1:N25" totalsRowShown="0" dataDxfId="45">
  <autoFilter ref="M1:N25" xr:uid="{00000000-0009-0000-0100-00000F000000}"/>
  <tableColumns count="2">
    <tableColumn id="1" xr3:uid="{00000000-0010-0000-0500-000001000000}" name="DIRECCIÓN" dataDxfId="44"/>
    <tableColumn id="2" xr3:uid="{00000000-0010-0000-0500-000002000000}" name="Columna1" dataDxfId="43"/>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6000000}" name="SUBDIRECCIÓN" displayName="SUBDIRECCIÓN" ref="K1:K13" totalsRowShown="0">
  <autoFilter ref="K1:K13" xr:uid="{00000000-0009-0000-0100-000010000000}"/>
  <tableColumns count="1">
    <tableColumn id="1" xr3:uid="{00000000-0010-0000-0600-000001000000}" name="DIRECCIÓN GENERAL / COORDINACIÓN / SUBDIRECCIÓN"/>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7000000}" name="Tabla12" displayName="Tabla12" ref="G1:G16" totalsRowShown="0" dataDxfId="42">
  <autoFilter ref="G1:G16" xr:uid="{00000000-0009-0000-0100-00000C000000}"/>
  <tableColumns count="1">
    <tableColumn id="1" xr3:uid="{00000000-0010-0000-0700-000001000000}" name="OBJETIVOS OPERATIVOS" dataDxfId="41"/>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8000000}" name="Tabla2" displayName="Tabla2" ref="Q1:R89" totalsRowShown="0">
  <autoFilter ref="Q1:R89" xr:uid="{00000000-0009-0000-0100-000002000000}"/>
  <tableColumns count="2">
    <tableColumn id="1" xr3:uid="{00000000-0010-0000-0800-000001000000}" name="ÍTEM PRESUPUESTARIO"/>
    <tableColumn id="2" xr3:uid="{00000000-0010-0000-0800-000002000000}" name="DESCRIPCIÓN ÍTEM PRESUPUESTARIO"/>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9000000}" name="Tabla3" displayName="Tabla3" ref="C28:C35" totalsRowShown="0">
  <autoFilter ref="C28:C35" xr:uid="{00000000-0009-0000-0100-000003000000}"/>
  <tableColumns count="1">
    <tableColumn id="1" xr3:uid="{00000000-0010-0000-0900-000001000000}" name="GG"/>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A000000}" name="Tabla4" displayName="Tabla4" ref="A28:B31" totalsRowShown="0" headerRowDxfId="40" dataDxfId="39">
  <autoFilter ref="A28:B31" xr:uid="{00000000-0009-0000-0100-000004000000}"/>
  <tableColumns count="2">
    <tableColumn id="1" xr3:uid="{00000000-0010-0000-0A00-000001000000}" name="TIPO DE GASTO" dataDxfId="38"/>
    <tableColumn id="2" xr3:uid="{00000000-0010-0000-0A00-000002000000}" name="Columna1" dataDxfId="37"/>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B000000}" name="Tabla20" displayName="Tabla20" ref="C1:C3" totalsRowShown="0">
  <autoFilter ref="C1:C3" xr:uid="{00000000-0009-0000-0100-000014000000}"/>
  <tableColumns count="1">
    <tableColumn id="1" xr3:uid="{00000000-0010-0000-0B00-000001000000}" name="PG"/>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C000000}" name="Tabla36" displayName="Tabla36" ref="D38:D41" totalsRowShown="0">
  <autoFilter ref="D38:D41" xr:uid="{00000000-0009-0000-0100-000024000000}"/>
  <tableColumns count="1">
    <tableColumn id="1" xr3:uid="{00000000-0010-0000-0C00-000001000000}" name="AC" dataDxfId="36"/>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0D000000}" name="Tabla37" displayName="Tabla37" ref="A48:E82" totalsRowShown="0">
  <autoFilter ref="A48:E82" xr:uid="{00000000-0009-0000-0100-000025000000}"/>
  <tableColumns count="5">
    <tableColumn id="1" xr3:uid="{00000000-0010-0000-0D00-000001000000}" name="GEO"/>
    <tableColumn id="2" xr3:uid="{00000000-0010-0000-0D00-000002000000}" name="NOMBRE GEO"/>
    <tableColumn id="3" xr3:uid="{00000000-0010-0000-0D00-000003000000}" name="Columna1"/>
    <tableColumn id="4" xr3:uid="{00000000-0010-0000-0D00-000004000000}" name="EOD"/>
    <tableColumn id="5" xr3:uid="{00000000-0010-0000-0D00-000005000000}" name="Columna2"/>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E000000}" name="Tabla14" displayName="Tabla14" ref="A85:A90" totalsRowShown="0" headerRowDxfId="35" dataDxfId="34" tableBorderDxfId="33">
  <autoFilter ref="A85:A90" xr:uid="{00000000-0009-0000-0100-00000E000000}"/>
  <tableColumns count="1">
    <tableColumn id="1" xr3:uid="{00000000-0010-0000-0E00-000001000000}" name="266 0001" dataDxfId="32"/>
  </tableColumns>
  <tableStyleInfo name="TableStyleLight9"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F000000}" name="Tabla18" displayName="Tabla18" ref="B85:B89" totalsRowShown="0" headerRowDxfId="31" dataDxfId="30" tableBorderDxfId="29">
  <autoFilter ref="B85:B89" xr:uid="{00000000-0009-0000-0100-000012000000}"/>
  <tableColumns count="1">
    <tableColumn id="1" xr3:uid="{00000000-0010-0000-0F00-000001000000}" name="266 0003" dataDxfId="28"/>
  </tableColumns>
  <tableStyleInfo name="TableStyleLight9"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10000000}" name="Tabla39" displayName="Tabla39" ref="C85:C89" totalsRowShown="0" headerRowDxfId="27" dataDxfId="26" tableBorderDxfId="25">
  <autoFilter ref="C85:C89" xr:uid="{00000000-0009-0000-0100-000027000000}"/>
  <tableColumns count="1">
    <tableColumn id="1" xr3:uid="{00000000-0010-0000-1000-000001000000}" name="266 0004" dataDxfId="24"/>
  </tableColumns>
  <tableStyleInfo name="TableStyleLight9"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11000000}" name="Tabla43" displayName="Tabla43" ref="D85:D91" totalsRowShown="0" headerRowDxfId="23" dataDxfId="22" tableBorderDxfId="21">
  <autoFilter ref="D85:D91" xr:uid="{00000000-0009-0000-0100-00002B000000}"/>
  <tableColumns count="1">
    <tableColumn id="1" xr3:uid="{00000000-0010-0000-1100-000001000000}" name="266 0005" dataDxfId="20"/>
  </tableColumns>
  <tableStyleInfo name="TableStyleLight9"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12000000}" name="Tabla44" displayName="Tabla44" ref="A93:A97" totalsRowShown="0" headerRowDxfId="19" dataDxfId="18" tableBorderDxfId="17">
  <autoFilter ref="A93:A97" xr:uid="{00000000-0009-0000-0100-00002C000000}"/>
  <tableColumns count="1">
    <tableColumn id="1" xr3:uid="{00000000-0010-0000-1200-000001000000}" name="266 0006" dataDxfId="16"/>
  </tableColumns>
  <tableStyleInfo name="TableStyleLight9"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13000000}" name="Tabla45" displayName="Tabla45" ref="B93:B97" totalsRowShown="0" headerRowDxfId="15" dataDxfId="14" tableBorderDxfId="13">
  <autoFilter ref="B93:B97" xr:uid="{00000000-0009-0000-0100-00002D000000}"/>
  <tableColumns count="1">
    <tableColumn id="1" xr3:uid="{00000000-0010-0000-1300-000001000000}" name="266 0007" dataDxfId="12"/>
  </tableColumns>
  <tableStyleInfo name="TableStyleLight9"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14000000}" name="Tabla46" displayName="Tabla46" ref="C93:C95" totalsRowShown="0" headerRowDxfId="11" dataDxfId="10" tableBorderDxfId="9">
  <autoFilter ref="C93:C95" xr:uid="{00000000-0009-0000-0100-00002E000000}"/>
  <tableColumns count="1">
    <tableColumn id="1" xr3:uid="{00000000-0010-0000-1400-000001000000}" name="266 9999" dataDxfId="8"/>
  </tableColumns>
  <tableStyleInfo name="TableStyleLight9"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15000000}" name="Tabla5" displayName="Tabla5" ref="A1:A13" totalsRowShown="0">
  <autoFilter ref="A1:A13" xr:uid="{00000000-0009-0000-0100-000005000000}"/>
  <tableColumns count="1">
    <tableColumn id="1" xr3:uid="{00000000-0010-0000-1500-000001000000}" name="51"/>
  </tableColumns>
  <tableStyleInfo name="TableStyleLight9"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16000000}" name="Tabla7" displayName="Tabla7" ref="C1:C53" totalsRowShown="0">
  <autoFilter ref="C1:C53" xr:uid="{00000000-0009-0000-0100-000007000000}"/>
  <tableColumns count="1">
    <tableColumn id="1" xr3:uid="{00000000-0010-0000-1600-000001000000}" name="53"/>
  </tableColumns>
  <tableStyleInfo name="TableStyleLight9"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17000000}" name="Tabla8" displayName="Tabla8" ref="E1:E5" totalsRowShown="0">
  <autoFilter ref="E1:E5" xr:uid="{00000000-0009-0000-0100-000008000000}"/>
  <tableColumns count="1">
    <tableColumn id="1" xr3:uid="{00000000-0010-0000-1700-000001000000}" name="57"/>
  </tableColumns>
  <tableStyleInfo name="TableStyleLight9"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18000000}" name="Tabla10" displayName="Tabla10" ref="G1:G3" totalsRowShown="0">
  <autoFilter ref="G1:G3" xr:uid="{00000000-0009-0000-0100-00000A000000}"/>
  <tableColumns count="1">
    <tableColumn id="1" xr3:uid="{00000000-0010-0000-1800-000001000000}" name="99"/>
  </tableColumns>
  <tableStyleInfo name="TableStyleLight9"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9000000}" name="Tabla19" displayName="Tabla19" ref="I1:I6" totalsRowShown="0">
  <autoFilter ref="I1:I6" xr:uid="{00000000-0009-0000-0100-000013000000}"/>
  <tableColumns count="1">
    <tableColumn id="1" xr3:uid="{00000000-0010-0000-1900-000001000000}" name="PLANTA CENTRAL"/>
  </tableColumns>
  <tableStyleInfo name="TableStyleLight9"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A000000}" name="Tabla21" displayName="Tabla21" ref="K1:K8" totalsRowShown="0">
  <autoFilter ref="K1:K8" xr:uid="{00000000-0009-0000-0100-000015000000}"/>
  <tableColumns count="1">
    <tableColumn id="1" xr3:uid="{00000000-0010-0000-1A00-000001000000}" name="COORDINACIÓN ZONAL"/>
  </tableColumns>
  <tableStyleInfo name="TableStyleLight9"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B000000}" name="Tabla22" displayName="Tabla22" ref="M1:N4" totalsRowShown="0">
  <autoFilter ref="M1:N4" xr:uid="{00000000-0009-0000-0100-000016000000}"/>
  <tableColumns count="2">
    <tableColumn id="1" xr3:uid="{00000000-0010-0000-1B00-000001000000}" name="COORDINACIÓN GENERAL ADMINISTRATIVA FINANCIERA"/>
    <tableColumn id="3" xr3:uid="{00000000-0010-0000-1B00-000003000000}" name="PONDERACIÓN"/>
  </tableColumns>
  <tableStyleInfo name="TableStyleLight9"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C000000}" name="Tabla23" displayName="Tabla23" ref="O1:O5" totalsRowShown="0">
  <autoFilter ref="O1:O5" xr:uid="{00000000-0009-0000-0100-000017000000}"/>
  <tableColumns count="1">
    <tableColumn id="1" xr3:uid="{00000000-0010-0000-1C00-000001000000}" name="DIRECCIÓN GENERAL "/>
  </tableColumns>
  <tableStyleInfo name="TableStyleLight9"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D000000}" name="Tabla24" displayName="Tabla24" ref="Q1:Q3" totalsRowShown="0">
  <autoFilter ref="Q1:Q3" xr:uid="{00000000-0009-0000-0100-000018000000}"/>
  <tableColumns count="1">
    <tableColumn id="1" xr3:uid="{00000000-0010-0000-1D00-000001000000}" name="SUBDIRECCIÓN TÉCNICA DE DOCTRINA"/>
  </tableColumns>
  <tableStyleInfo name="TableStyleLight9"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1E000000}" name="Tabla25" displayName="Tabla25" ref="S1:S2" totalsRowShown="0">
  <autoFilter ref="S1:S2" xr:uid="{00000000-0009-0000-0100-000019000000}"/>
  <tableColumns count="1">
    <tableColumn id="1" xr3:uid="{00000000-0010-0000-1E00-000001000000}" name="SUBDIRECCIÓN TÉCNICA DE OPERACIONES"/>
  </tableColumns>
  <tableStyleInfo name="TableStyleLight9"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1F000000}" name="Tabla26" displayName="Tabla26" ref="U1:U3" totalsRowShown="0">
  <autoFilter ref="U1:U3" xr:uid="{00000000-0009-0000-0100-00001A000000}"/>
  <tableColumns count="1">
    <tableColumn id="1" xr3:uid="{00000000-0010-0000-1F00-000001000000}" name="SUBDIRECCIÓN TÉCNICA DE TECNOLOGÍA E INNOVACIÓN"/>
  </tableColumns>
  <tableStyleInfo name="TableStyleLight9"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0000000}" name="Tabla27" displayName="Tabla27" ref="W1:W8" totalsRowShown="0">
  <autoFilter ref="W1:W8" xr:uid="{00000000-0009-0000-0100-00001B000000}"/>
  <tableColumns count="1">
    <tableColumn id="1" xr3:uid="{00000000-0010-0000-2000-000001000000}" name="COORDINACIÓN ZONAL 1"/>
  </tableColumns>
  <tableStyleInfo name="TableStyleLight9"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21000000}" name="Tabla28" displayName="Tabla28" ref="Y1:Y2" totalsRowShown="0">
  <autoFilter ref="Y1:Y2" xr:uid="{00000000-0009-0000-0100-00001C000000}"/>
  <tableColumns count="1">
    <tableColumn id="1" xr3:uid="{00000000-0010-0000-2100-000001000000}" name="COORDINACIÓN ZONAL 2 - 9"/>
  </tableColumns>
  <tableStyleInfo name="TableStyleLight9"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22000000}" name="Tabla29" displayName="Tabla29" ref="AA1:AA7" totalsRowShown="0">
  <autoFilter ref="AA1:AA7" xr:uid="{00000000-0009-0000-0100-00001D000000}"/>
  <tableColumns count="1">
    <tableColumn id="1" xr3:uid="{00000000-0010-0000-2200-000001000000}" name="COORDINACIÓN ZONAL 3"/>
  </tableColumns>
  <tableStyleInfo name="TableStyleLight9"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23000000}" name="Tabla30" displayName="Tabla30" ref="AC1:AC8" totalsRowShown="0">
  <autoFilter ref="AC1:AC8" xr:uid="{00000000-0009-0000-0100-00001E000000}"/>
  <tableColumns count="1">
    <tableColumn id="1" xr3:uid="{00000000-0010-0000-2300-000001000000}" name="COORDINACIÓN ZONAL 4"/>
  </tableColumns>
  <tableStyleInfo name="TableStyleLight9"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24000000}" name="Tabla31" displayName="Tabla31" ref="AE1:AE7" totalsRowShown="0">
  <autoFilter ref="AE1:AE7" xr:uid="{00000000-0009-0000-0100-00001F000000}"/>
  <tableColumns count="1">
    <tableColumn id="1" xr3:uid="{00000000-0010-0000-2400-000001000000}" name="COORDINACIÓN ZONAL 5 - 8"/>
  </tableColumns>
  <tableStyleInfo name="TableStyleLight9"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25000000}" name="Tabla32" displayName="Tabla32" ref="AG1:AG8" totalsRowShown="0">
  <autoFilter ref="AG1:AG8" xr:uid="{00000000-0009-0000-0100-000020000000}"/>
  <tableColumns count="1">
    <tableColumn id="1" xr3:uid="{00000000-0010-0000-2500-000001000000}" name="COORDINACIÓN ZONAL 6"/>
  </tableColumns>
  <tableStyleInfo name="TableStyleLight9"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26000000}" name="Tabla33" displayName="Tabla33" ref="AI1:AI9" totalsRowShown="0">
  <autoFilter ref="AI1:AI9" xr:uid="{00000000-0009-0000-0100-000021000000}"/>
  <tableColumns count="1">
    <tableColumn id="1" xr3:uid="{00000000-0010-0000-2600-000001000000}" name="COORDINACIÓN ZONAL 7"/>
  </tableColumns>
  <tableStyleInfo name="TableStyleLight9"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27000000}" name="Tabla2035" displayName="Tabla2035" ref="G14:H19" totalsRowShown="0">
  <autoFilter ref="G14:H19" xr:uid="{00000000-0009-0000-0100-000022000000}"/>
  <tableColumns count="2">
    <tableColumn id="1" xr3:uid="{00000000-0010-0000-2700-000001000000}" name="PG"/>
    <tableColumn id="2" xr3:uid="{00000000-0010-0000-2700-000002000000}" name="COR"/>
  </tableColumns>
  <tableStyleInfo name="TableStyleLight9"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28000000}" name="Tabla35" displayName="Tabla35" ref="K14:L16" totalsRowShown="0">
  <autoFilter ref="K14:L16" xr:uid="{00000000-0009-0000-0100-000023000000}"/>
  <tableColumns count="2">
    <tableColumn id="1" xr3:uid="{00000000-0010-0000-2800-000001000000}" name="PY" dataDxfId="7"/>
    <tableColumn id="2" xr3:uid="{00000000-0010-0000-2800-000002000000}" name="GEOG." dataDxfId="6"/>
  </tableColumns>
  <tableStyleInfo name="TableStyleLight9"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29000000}" name="Tabla47" displayName="Tabla47" ref="I14:I17" totalsRowShown="0">
  <autoFilter ref="I14:I17" xr:uid="{00000000-0009-0000-0100-00002F000000}"/>
  <tableColumns count="1">
    <tableColumn id="1" xr3:uid="{00000000-0010-0000-2900-000001000000}" name="FTE" dataDxfId="5"/>
  </tableColumns>
  <tableStyleInfo name="TableStyleLight9"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A000000}" name="Tabla48" displayName="Tabla48" ref="J14:J17" totalsRowShown="0">
  <autoFilter ref="J14:J17" xr:uid="{00000000-0009-0000-0100-000030000000}"/>
  <tableColumns count="1">
    <tableColumn id="1" xr3:uid="{00000000-0010-0000-2A00-000001000000}" name="ORG" dataDxfId="4"/>
  </tableColumns>
  <tableStyleInfo name="TableStyleLight9"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2B000000}" name="Tabla49" displayName="Tabla49" ref="I20:I31" totalsRowShown="0">
  <autoFilter ref="I20:I31" xr:uid="{00000000-0009-0000-0100-000031000000}"/>
  <tableColumns count="1">
    <tableColumn id="1" xr3:uid="{00000000-0010-0000-2B00-000001000000}" name="73"/>
  </tableColumns>
  <tableStyleInfo name="TableStyleLight9"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2C000000}" name="Tabla50" displayName="Tabla50" ref="M20:M23" totalsRowShown="0">
  <autoFilter ref="M20:M23" xr:uid="{00000000-0009-0000-0100-000032000000}"/>
  <tableColumns count="1">
    <tableColumn id="1" xr3:uid="{00000000-0010-0000-2C00-000001000000}" name="84"/>
  </tableColumns>
  <tableStyleInfo name="TableStyleLight9"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2D000000}" name="Tabla51" displayName="Tabla51" ref="G20:G24" totalsRowShown="0">
  <autoFilter ref="G20:G24" xr:uid="{00000000-0009-0000-0100-000033000000}"/>
  <tableColumns count="1">
    <tableColumn id="1" xr3:uid="{00000000-0010-0000-2D00-000001000000}" name="CORRIENTE"/>
  </tableColumns>
  <tableStyleInfo name="TableStyleLight9"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2E000000}" name="Tabla52" displayName="Tabla52" ref="H20:H23" totalsRowShown="0">
  <autoFilter ref="H20:H23" xr:uid="{00000000-0009-0000-0100-000034000000}"/>
  <tableColumns count="1">
    <tableColumn id="1" xr3:uid="{00000000-0010-0000-2E00-000001000000}" name="INVERSIÓN"/>
  </tableColumns>
  <tableStyleInfo name="TableStyleLight9"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2F000000}" name="Tabla54" displayName="Tabla54" ref="K20:K21" totalsRowShown="0">
  <autoFilter ref="K20:K21" xr:uid="{00000000-0009-0000-0100-000036000000}"/>
  <tableColumns count="1">
    <tableColumn id="1" xr3:uid="{00000000-0010-0000-2F00-000001000000}" name="75"/>
  </tableColumns>
  <tableStyleInfo name="TableStyleMedium2"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30000000}" name="proyectos" displayName="proyectos" ref="G38:K42" totalsRowShown="0" headerRowDxfId="3">
  <autoFilter ref="G38:K42" xr:uid="{00000000-0009-0000-0100-000035000000}"/>
  <tableColumns count="5">
    <tableColumn id="1" xr3:uid="{00000000-0010-0000-3000-000001000000}" name="PROGRAMA "/>
    <tableColumn id="5" xr3:uid="{00000000-0010-0000-3000-000005000000}" name="PROYECTO"/>
    <tableColumn id="2" xr3:uid="{00000000-0010-0000-3000-000002000000}" name="CORR"/>
    <tableColumn id="3" xr3:uid="{00000000-0010-0000-3000-000003000000}" name="FUENTE"/>
    <tableColumn id="4" xr3:uid="{00000000-0010-0000-3000-000004000000}" name="ORGANISMO"/>
  </tableColumns>
  <tableStyleInfo name="TableStyleMedium2"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31000000}" name="Tabla17" displayName="Tabla17" ref="A2:B17" totalsRowShown="0">
  <autoFilter ref="A2:B17" xr:uid="{00000000-0009-0000-0100-000011000000}"/>
  <tableColumns count="2">
    <tableColumn id="1" xr3:uid="{00000000-0010-0000-3100-000001000000}" name="OBJETIVOS ESTRATÉGICOS" dataDxfId="2"/>
    <tableColumn id="2" xr3:uid="{00000000-0010-0000-3100-000002000000}" name="OBJETIVOS OPERATIVOS" dataDxfId="1"/>
  </tableColumns>
  <tableStyleInfo name="TableStyleLight9"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32000000}" name="Tabla38" displayName="Tabla38" ref="D2:D4" totalsRowShown="0">
  <autoFilter ref="D2:D4" xr:uid="{00000000-0009-0000-0100-000026000000}"/>
  <tableColumns count="1">
    <tableColumn id="1" xr3:uid="{00000000-0010-0000-3200-000001000000}" name="OE 1 Incrementar la calidad en la prestación del servicio de atención de emergencias a nivel nacional"/>
  </tableColumns>
  <tableStyleInfo name="TableStyleLight9"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33000000}" name="Tabla40" displayName="Tabla40" ref="G2:G5" totalsRowShown="0" headerRowDxfId="0">
  <autoFilter ref="G2:G5" xr:uid="{00000000-0009-0000-0100-000028000000}"/>
  <tableColumns count="1">
    <tableColumn id="1" xr3:uid="{00000000-0010-0000-3300-000001000000}" name="OE 1 Incrementar la calidad en la prestación del servicio de atención de emergencias a nivel nacional_x000a_OE 2 Incrementar la articulación interinstitucional en la prestación de servicios de atención de emergencias_x000a_OE 4 Fortalecer las capacidades instituciona"/>
  </tableColumns>
  <tableStyleInfo name="TableStyleLight9"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34000000}" name="Tabla41" displayName="Tabla41" ref="K2:K7" totalsRowShown="0">
  <autoFilter ref="K2:K7" xr:uid="{00000000-0009-0000-0100-000029000000}"/>
  <tableColumns count="1">
    <tableColumn id="1" xr3:uid="{00000000-0010-0000-3400-000001000000}" name="OE 4 Fortalecer las capacidades institucionales (para la mejora continua del servicio)"/>
  </tableColumns>
  <tableStyleInfo name="TableStyleLight9"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35000000}" name="Tabla42" displayName="Tabla42" ref="M2:M3" totalsRowShown="0">
  <autoFilter ref="M2:M3" xr:uid="{00000000-0009-0000-0100-00002A000000}"/>
  <tableColumns count="1">
    <tableColumn id="1" xr3:uid="{00000000-0010-0000-3500-000001000000}" name="OE 3 Incrementar el posicionamiento del Servicio Integrado de Seguridad ECU 911 a nivel nacional e internacional"/>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8.xml"/><Relationship Id="rId13" Type="http://schemas.openxmlformats.org/officeDocument/2006/relationships/table" Target="../tables/table13.xml"/><Relationship Id="rId18" Type="http://schemas.openxmlformats.org/officeDocument/2006/relationships/table" Target="../tables/table18.xml"/><Relationship Id="rId3" Type="http://schemas.openxmlformats.org/officeDocument/2006/relationships/table" Target="../tables/table3.xml"/><Relationship Id="rId21" Type="http://schemas.openxmlformats.org/officeDocument/2006/relationships/table" Target="../tables/table21.xml"/><Relationship Id="rId7" Type="http://schemas.openxmlformats.org/officeDocument/2006/relationships/table" Target="../tables/table7.xml"/><Relationship Id="rId12" Type="http://schemas.openxmlformats.org/officeDocument/2006/relationships/table" Target="../tables/table12.xml"/><Relationship Id="rId17" Type="http://schemas.openxmlformats.org/officeDocument/2006/relationships/table" Target="../tables/table17.xml"/><Relationship Id="rId2" Type="http://schemas.openxmlformats.org/officeDocument/2006/relationships/table" Target="../tables/table2.xml"/><Relationship Id="rId16" Type="http://schemas.openxmlformats.org/officeDocument/2006/relationships/table" Target="../tables/table16.xml"/><Relationship Id="rId20" Type="http://schemas.openxmlformats.org/officeDocument/2006/relationships/table" Target="../tables/table20.xml"/><Relationship Id="rId1" Type="http://schemas.openxmlformats.org/officeDocument/2006/relationships/printerSettings" Target="../printerSettings/printerSettings2.bin"/><Relationship Id="rId6" Type="http://schemas.openxmlformats.org/officeDocument/2006/relationships/table" Target="../tables/table6.xml"/><Relationship Id="rId11" Type="http://schemas.openxmlformats.org/officeDocument/2006/relationships/table" Target="../tables/table11.xml"/><Relationship Id="rId5" Type="http://schemas.openxmlformats.org/officeDocument/2006/relationships/table" Target="../tables/table5.xml"/><Relationship Id="rId15" Type="http://schemas.openxmlformats.org/officeDocument/2006/relationships/table" Target="../tables/table15.xml"/><Relationship Id="rId10" Type="http://schemas.openxmlformats.org/officeDocument/2006/relationships/table" Target="../tables/table10.xml"/><Relationship Id="rId19" Type="http://schemas.openxmlformats.org/officeDocument/2006/relationships/table" Target="../tables/table19.xml"/><Relationship Id="rId4" Type="http://schemas.openxmlformats.org/officeDocument/2006/relationships/table" Target="../tables/table4.xml"/><Relationship Id="rId9" Type="http://schemas.openxmlformats.org/officeDocument/2006/relationships/table" Target="../tables/table9.xml"/><Relationship Id="rId14" Type="http://schemas.openxmlformats.org/officeDocument/2006/relationships/table" Target="../tables/table14.xml"/></Relationships>
</file>

<file path=xl/worksheets/_rels/sheet3.xml.rels><?xml version="1.0" encoding="UTF-8" standalone="yes"?>
<Relationships xmlns="http://schemas.openxmlformats.org/package/2006/relationships"><Relationship Id="rId8" Type="http://schemas.openxmlformats.org/officeDocument/2006/relationships/table" Target="../tables/table29.xml"/><Relationship Id="rId13" Type="http://schemas.openxmlformats.org/officeDocument/2006/relationships/table" Target="../tables/table34.xml"/><Relationship Id="rId18" Type="http://schemas.openxmlformats.org/officeDocument/2006/relationships/table" Target="../tables/table39.xml"/><Relationship Id="rId26" Type="http://schemas.openxmlformats.org/officeDocument/2006/relationships/table" Target="../tables/table47.xml"/><Relationship Id="rId3" Type="http://schemas.openxmlformats.org/officeDocument/2006/relationships/table" Target="../tables/table24.xml"/><Relationship Id="rId21" Type="http://schemas.openxmlformats.org/officeDocument/2006/relationships/table" Target="../tables/table42.xml"/><Relationship Id="rId7" Type="http://schemas.openxmlformats.org/officeDocument/2006/relationships/table" Target="../tables/table28.xml"/><Relationship Id="rId12" Type="http://schemas.openxmlformats.org/officeDocument/2006/relationships/table" Target="../tables/table33.xml"/><Relationship Id="rId17" Type="http://schemas.openxmlformats.org/officeDocument/2006/relationships/table" Target="../tables/table38.xml"/><Relationship Id="rId25" Type="http://schemas.openxmlformats.org/officeDocument/2006/relationships/table" Target="../tables/table46.xml"/><Relationship Id="rId2" Type="http://schemas.openxmlformats.org/officeDocument/2006/relationships/table" Target="../tables/table23.xml"/><Relationship Id="rId16" Type="http://schemas.openxmlformats.org/officeDocument/2006/relationships/table" Target="../tables/table37.xml"/><Relationship Id="rId20" Type="http://schemas.openxmlformats.org/officeDocument/2006/relationships/table" Target="../tables/table41.xml"/><Relationship Id="rId1" Type="http://schemas.openxmlformats.org/officeDocument/2006/relationships/table" Target="../tables/table22.xml"/><Relationship Id="rId6" Type="http://schemas.openxmlformats.org/officeDocument/2006/relationships/table" Target="../tables/table27.xml"/><Relationship Id="rId11" Type="http://schemas.openxmlformats.org/officeDocument/2006/relationships/table" Target="../tables/table32.xml"/><Relationship Id="rId24" Type="http://schemas.openxmlformats.org/officeDocument/2006/relationships/table" Target="../tables/table45.xml"/><Relationship Id="rId5" Type="http://schemas.openxmlformats.org/officeDocument/2006/relationships/table" Target="../tables/table26.xml"/><Relationship Id="rId15" Type="http://schemas.openxmlformats.org/officeDocument/2006/relationships/table" Target="../tables/table36.xml"/><Relationship Id="rId23" Type="http://schemas.openxmlformats.org/officeDocument/2006/relationships/table" Target="../tables/table44.xml"/><Relationship Id="rId28" Type="http://schemas.openxmlformats.org/officeDocument/2006/relationships/table" Target="../tables/table49.xml"/><Relationship Id="rId10" Type="http://schemas.openxmlformats.org/officeDocument/2006/relationships/table" Target="../tables/table31.xml"/><Relationship Id="rId19" Type="http://schemas.openxmlformats.org/officeDocument/2006/relationships/table" Target="../tables/table40.xml"/><Relationship Id="rId4" Type="http://schemas.openxmlformats.org/officeDocument/2006/relationships/table" Target="../tables/table25.xml"/><Relationship Id="rId9" Type="http://schemas.openxmlformats.org/officeDocument/2006/relationships/table" Target="../tables/table30.xml"/><Relationship Id="rId14" Type="http://schemas.openxmlformats.org/officeDocument/2006/relationships/table" Target="../tables/table35.xml"/><Relationship Id="rId22" Type="http://schemas.openxmlformats.org/officeDocument/2006/relationships/table" Target="../tables/table43.xml"/><Relationship Id="rId27" Type="http://schemas.openxmlformats.org/officeDocument/2006/relationships/table" Target="../tables/table48.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2.xml"/><Relationship Id="rId2" Type="http://schemas.openxmlformats.org/officeDocument/2006/relationships/table" Target="../tables/table51.xml"/><Relationship Id="rId1" Type="http://schemas.openxmlformats.org/officeDocument/2006/relationships/table" Target="../tables/table50.xml"/><Relationship Id="rId5" Type="http://schemas.openxmlformats.org/officeDocument/2006/relationships/table" Target="../tables/table54.xml"/><Relationship Id="rId4" Type="http://schemas.openxmlformats.org/officeDocument/2006/relationships/table" Target="../tables/table5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00B0F0"/>
    <pageSetUpPr fitToPage="1"/>
  </sheetPr>
  <dimension ref="A1:AU39"/>
  <sheetViews>
    <sheetView showGridLines="0" tabSelected="1" topLeftCell="X30" zoomScale="85" zoomScaleNormal="85" workbookViewId="0">
      <selection activeCell="AD37" sqref="AD37"/>
    </sheetView>
  </sheetViews>
  <sheetFormatPr baseColWidth="10" defaultColWidth="11.42578125" defaultRowHeight="11.25" x14ac:dyDescent="0.25"/>
  <cols>
    <col min="1" max="1" width="23.42578125" style="5" customWidth="1"/>
    <col min="2" max="2" width="29.85546875" style="5" customWidth="1"/>
    <col min="3" max="3" width="21.28515625" style="5" customWidth="1"/>
    <col min="4" max="4" width="40.5703125" style="5" customWidth="1"/>
    <col min="5" max="5" width="16.140625" style="5" customWidth="1"/>
    <col min="6" max="6" width="17.85546875" style="5" customWidth="1"/>
    <col min="7" max="7" width="21.85546875" style="60" bestFit="1" customWidth="1"/>
    <col min="8" max="8" width="13.85546875" style="5" customWidth="1"/>
    <col min="9" max="9" width="50.140625" style="60" customWidth="1"/>
    <col min="10" max="10" width="9.85546875" style="6" customWidth="1"/>
    <col min="11" max="11" width="8.7109375" style="6" customWidth="1"/>
    <col min="12" max="12" width="8.7109375" style="7" customWidth="1"/>
    <col min="13" max="14" width="8.7109375" style="8" customWidth="1"/>
    <col min="15" max="16" width="8.7109375" style="9" customWidth="1"/>
    <col min="17" max="17" width="8.7109375" style="8" customWidth="1"/>
    <col min="18" max="19" width="8.7109375" style="9" customWidth="1"/>
    <col min="20" max="20" width="8.7109375" style="6" customWidth="1"/>
    <col min="21" max="21" width="8.7109375" style="10" customWidth="1"/>
    <col min="22" max="22" width="8.7109375" style="6" customWidth="1"/>
    <col min="23" max="23" width="20.42578125" style="5" customWidth="1"/>
    <col min="24" max="25" width="15.140625" style="11" customWidth="1"/>
    <col min="26" max="26" width="11" style="12" bestFit="1" customWidth="1"/>
    <col min="27" max="27" width="11.5703125" style="12" bestFit="1" customWidth="1"/>
    <col min="28" max="28" width="12.7109375" style="12" bestFit="1" customWidth="1"/>
    <col min="29" max="29" width="15.42578125" style="12" customWidth="1"/>
    <col min="30" max="30" width="11.5703125" style="12" bestFit="1" customWidth="1"/>
    <col min="31" max="31" width="10.85546875" style="12" bestFit="1" customWidth="1"/>
    <col min="32" max="32" width="10.5703125" style="12" bestFit="1" customWidth="1"/>
    <col min="33" max="33" width="11.42578125" style="12" bestFit="1" customWidth="1"/>
    <col min="34" max="34" width="11" style="12" bestFit="1" customWidth="1"/>
    <col min="35" max="36" width="11.28515625" style="12" bestFit="1" customWidth="1"/>
    <col min="37" max="37" width="13" style="12" customWidth="1"/>
    <col min="38" max="38" width="15.85546875" style="12" customWidth="1"/>
    <col min="39" max="39" width="13.5703125" style="5" customWidth="1"/>
    <col min="40" max="40" width="13.140625" style="5" customWidth="1"/>
    <col min="41" max="41" width="12.5703125" style="5" customWidth="1"/>
    <col min="42" max="16384" width="11.42578125" style="5"/>
  </cols>
  <sheetData>
    <row r="1" spans="1:47" ht="18" customHeight="1" x14ac:dyDescent="0.25">
      <c r="A1" s="123"/>
      <c r="B1" s="123"/>
      <c r="C1" s="123"/>
      <c r="D1" s="124" t="s">
        <v>0</v>
      </c>
      <c r="E1" s="124"/>
      <c r="F1" s="124"/>
      <c r="G1" s="124"/>
      <c r="H1" s="124"/>
      <c r="I1" s="124"/>
      <c r="J1" s="124"/>
      <c r="K1" s="124"/>
      <c r="L1" s="124"/>
      <c r="M1" s="124"/>
      <c r="N1" s="124"/>
      <c r="O1" s="124"/>
      <c r="P1" s="124"/>
      <c r="Q1" s="124"/>
      <c r="R1" s="124"/>
      <c r="S1" s="124"/>
      <c r="T1" s="124"/>
      <c r="U1" s="124"/>
      <c r="V1" s="124"/>
      <c r="W1" s="124"/>
      <c r="X1" s="124"/>
      <c r="Y1" s="124"/>
      <c r="Z1" s="124"/>
      <c r="AA1" s="124"/>
      <c r="AB1" s="124"/>
      <c r="AC1" s="124"/>
      <c r="AD1" s="124"/>
      <c r="AE1" s="124"/>
      <c r="AF1" s="124"/>
      <c r="AG1" s="124"/>
      <c r="AH1" s="124"/>
      <c r="AI1" s="124"/>
      <c r="AJ1" s="124"/>
      <c r="AK1" s="124"/>
      <c r="AL1" s="124"/>
      <c r="AM1" s="124"/>
    </row>
    <row r="2" spans="1:47" ht="18" customHeight="1" x14ac:dyDescent="0.25">
      <c r="A2" s="123"/>
      <c r="B2" s="123"/>
      <c r="C2" s="123"/>
      <c r="D2" s="124" t="s">
        <v>1</v>
      </c>
      <c r="E2" s="124"/>
      <c r="F2" s="124"/>
      <c r="G2" s="124"/>
      <c r="H2" s="124"/>
      <c r="I2" s="124"/>
      <c r="J2" s="124"/>
      <c r="K2" s="124"/>
      <c r="L2" s="124"/>
      <c r="M2" s="124"/>
      <c r="N2" s="124"/>
      <c r="O2" s="124"/>
      <c r="P2" s="124"/>
      <c r="Q2" s="124"/>
      <c r="R2" s="124"/>
      <c r="S2" s="124"/>
      <c r="T2" s="124"/>
      <c r="U2" s="124"/>
      <c r="V2" s="124"/>
      <c r="W2" s="124"/>
      <c r="X2" s="124"/>
      <c r="Y2" s="124"/>
      <c r="Z2" s="124"/>
      <c r="AA2" s="124"/>
      <c r="AB2" s="124"/>
      <c r="AC2" s="124"/>
      <c r="AD2" s="124"/>
      <c r="AE2" s="124"/>
      <c r="AF2" s="124"/>
      <c r="AG2" s="124"/>
      <c r="AH2" s="124"/>
      <c r="AI2" s="124"/>
      <c r="AJ2" s="124"/>
      <c r="AK2" s="124"/>
      <c r="AL2" s="124"/>
      <c r="AM2" s="124"/>
    </row>
    <row r="3" spans="1:47" ht="18" customHeight="1" x14ac:dyDescent="0.25">
      <c r="A3" s="123"/>
      <c r="B3" s="123"/>
      <c r="C3" s="123"/>
      <c r="D3" s="124" t="s">
        <v>2</v>
      </c>
      <c r="E3" s="124"/>
      <c r="F3" s="124"/>
      <c r="G3" s="124"/>
      <c r="H3" s="124"/>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4"/>
      <c r="AI3" s="124"/>
      <c r="AJ3" s="124"/>
      <c r="AK3" s="124"/>
      <c r="AL3" s="124"/>
      <c r="AM3" s="124"/>
    </row>
    <row r="4" spans="1:47" ht="18" customHeight="1" x14ac:dyDescent="0.25">
      <c r="A4" s="123"/>
      <c r="B4" s="123"/>
      <c r="C4" s="123"/>
      <c r="D4" s="124" t="s">
        <v>3</v>
      </c>
      <c r="E4" s="124"/>
      <c r="F4" s="124"/>
      <c r="G4" s="124"/>
      <c r="H4" s="124"/>
      <c r="I4" s="124"/>
      <c r="J4" s="124"/>
      <c r="K4" s="124"/>
      <c r="L4" s="124"/>
      <c r="M4" s="124"/>
      <c r="N4" s="124"/>
      <c r="O4" s="124"/>
      <c r="P4" s="124"/>
      <c r="Q4" s="124"/>
      <c r="R4" s="124"/>
      <c r="S4" s="124"/>
      <c r="T4" s="124"/>
      <c r="U4" s="124"/>
      <c r="V4" s="124" t="s">
        <v>4</v>
      </c>
      <c r="W4" s="124"/>
      <c r="X4" s="124"/>
      <c r="Y4" s="124"/>
      <c r="Z4" s="124"/>
      <c r="AA4" s="124"/>
      <c r="AB4" s="124"/>
      <c r="AC4" s="124"/>
      <c r="AD4" s="124"/>
      <c r="AE4" s="124"/>
      <c r="AF4" s="124"/>
      <c r="AG4" s="124"/>
      <c r="AH4" s="124"/>
      <c r="AI4" s="124"/>
      <c r="AJ4" s="124"/>
      <c r="AK4" s="124"/>
      <c r="AL4" s="124"/>
      <c r="AM4" s="124"/>
    </row>
    <row r="5" spans="1:47" ht="18" customHeight="1" x14ac:dyDescent="0.25">
      <c r="A5" s="123"/>
      <c r="B5" s="123"/>
      <c r="C5" s="123"/>
      <c r="D5" s="124" t="s">
        <v>5</v>
      </c>
      <c r="E5" s="124"/>
      <c r="F5" s="124"/>
      <c r="G5" s="124"/>
      <c r="H5" s="124"/>
      <c r="I5" s="124"/>
      <c r="J5" s="124"/>
      <c r="K5" s="124"/>
      <c r="L5" s="124"/>
      <c r="M5" s="124"/>
      <c r="N5" s="124"/>
      <c r="O5" s="124"/>
      <c r="P5" s="124"/>
      <c r="Q5" s="124"/>
      <c r="R5" s="124"/>
      <c r="S5" s="124"/>
      <c r="T5" s="124"/>
      <c r="U5" s="124"/>
      <c r="V5" s="125" t="s">
        <v>6</v>
      </c>
      <c r="W5" s="125"/>
      <c r="X5" s="125"/>
      <c r="Y5" s="125"/>
      <c r="Z5" s="125"/>
      <c r="AA5" s="125"/>
      <c r="AB5" s="125"/>
      <c r="AC5" s="125"/>
      <c r="AD5" s="125"/>
      <c r="AE5" s="125"/>
      <c r="AF5" s="125"/>
      <c r="AG5" s="125"/>
      <c r="AH5" s="125"/>
      <c r="AI5" s="125"/>
      <c r="AJ5" s="125"/>
      <c r="AK5" s="125"/>
      <c r="AL5" s="125"/>
      <c r="AM5" s="125"/>
    </row>
    <row r="6" spans="1:47" s="4" customFormat="1" ht="26.25" customHeight="1" x14ac:dyDescent="0.4">
      <c r="A6" s="126" t="s">
        <v>7</v>
      </c>
      <c r="B6" s="126"/>
      <c r="C6" s="126"/>
      <c r="D6" s="126"/>
      <c r="E6" s="126"/>
      <c r="F6" s="126"/>
      <c r="G6" s="126"/>
      <c r="H6" s="126"/>
      <c r="I6" s="126"/>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row>
    <row r="7" spans="1:47" s="34" customFormat="1" ht="24.95" customHeight="1" x14ac:dyDescent="0.25">
      <c r="A7" s="130" t="s">
        <v>8</v>
      </c>
      <c r="B7" s="131"/>
      <c r="C7" s="131"/>
      <c r="D7" s="131"/>
      <c r="E7" s="132" t="s">
        <v>9</v>
      </c>
      <c r="F7" s="132"/>
      <c r="G7" s="133"/>
      <c r="H7" s="134" t="s">
        <v>10</v>
      </c>
      <c r="I7" s="135"/>
      <c r="J7" s="135"/>
      <c r="K7" s="136" t="s">
        <v>11</v>
      </c>
      <c r="L7" s="136"/>
      <c r="M7" s="136"/>
      <c r="N7" s="136"/>
      <c r="O7" s="136"/>
      <c r="P7" s="136"/>
      <c r="Q7" s="136"/>
      <c r="R7" s="136"/>
      <c r="S7" s="136"/>
      <c r="T7" s="136"/>
      <c r="U7" s="136"/>
      <c r="V7" s="136"/>
      <c r="W7" s="137"/>
      <c r="X7" s="127" t="s">
        <v>12</v>
      </c>
      <c r="Y7" s="128"/>
      <c r="Z7" s="128"/>
      <c r="AA7" s="128"/>
      <c r="AB7" s="128"/>
      <c r="AC7" s="128"/>
      <c r="AD7" s="128"/>
      <c r="AE7" s="128"/>
      <c r="AF7" s="128"/>
      <c r="AG7" s="128"/>
      <c r="AH7" s="128"/>
      <c r="AI7" s="128"/>
      <c r="AJ7" s="128"/>
      <c r="AK7" s="128"/>
      <c r="AL7" s="128"/>
      <c r="AM7" s="129"/>
    </row>
    <row r="8" spans="1:47" s="34" customFormat="1" ht="45.75" customHeight="1" x14ac:dyDescent="0.25">
      <c r="A8" s="35" t="s">
        <v>13</v>
      </c>
      <c r="B8" s="36" t="s">
        <v>14</v>
      </c>
      <c r="C8" s="36" t="s">
        <v>15</v>
      </c>
      <c r="D8" s="36" t="s">
        <v>16</v>
      </c>
      <c r="E8" s="37" t="s">
        <v>17</v>
      </c>
      <c r="F8" s="37" t="s">
        <v>18</v>
      </c>
      <c r="G8" s="37" t="s">
        <v>19</v>
      </c>
      <c r="H8" s="38" t="s">
        <v>20</v>
      </c>
      <c r="I8" s="58" t="s">
        <v>21</v>
      </c>
      <c r="J8" s="38" t="s">
        <v>22</v>
      </c>
      <c r="K8" s="39" t="s">
        <v>23</v>
      </c>
      <c r="L8" s="40" t="s">
        <v>24</v>
      </c>
      <c r="M8" s="41" t="s">
        <v>25</v>
      </c>
      <c r="N8" s="41" t="s">
        <v>26</v>
      </c>
      <c r="O8" s="42" t="s">
        <v>27</v>
      </c>
      <c r="P8" s="42" t="s">
        <v>28</v>
      </c>
      <c r="Q8" s="41" t="s">
        <v>29</v>
      </c>
      <c r="R8" s="43" t="s">
        <v>30</v>
      </c>
      <c r="S8" s="43" t="s">
        <v>31</v>
      </c>
      <c r="T8" s="39" t="s">
        <v>32</v>
      </c>
      <c r="U8" s="44" t="s">
        <v>33</v>
      </c>
      <c r="V8" s="45" t="s">
        <v>34</v>
      </c>
      <c r="W8" s="45" t="s">
        <v>35</v>
      </c>
      <c r="X8" s="46" t="s">
        <v>36</v>
      </c>
      <c r="Y8" s="47" t="s">
        <v>37</v>
      </c>
      <c r="Z8" s="50" t="s">
        <v>38</v>
      </c>
      <c r="AA8" s="50" t="s">
        <v>39</v>
      </c>
      <c r="AB8" s="50" t="s">
        <v>40</v>
      </c>
      <c r="AC8" s="50" t="s">
        <v>41</v>
      </c>
      <c r="AD8" s="50" t="s">
        <v>42</v>
      </c>
      <c r="AE8" s="50" t="s">
        <v>43</v>
      </c>
      <c r="AF8" s="50" t="s">
        <v>44</v>
      </c>
      <c r="AG8" s="50" t="s">
        <v>45</v>
      </c>
      <c r="AH8" s="50" t="s">
        <v>46</v>
      </c>
      <c r="AI8" s="50" t="s">
        <v>47</v>
      </c>
      <c r="AJ8" s="50" t="s">
        <v>48</v>
      </c>
      <c r="AK8" s="50" t="s">
        <v>49</v>
      </c>
      <c r="AL8" s="46" t="s">
        <v>50</v>
      </c>
      <c r="AM8" s="48" t="s">
        <v>51</v>
      </c>
      <c r="AN8" s="63" t="s">
        <v>52</v>
      </c>
      <c r="AO8" s="63" t="s">
        <v>53</v>
      </c>
    </row>
    <row r="9" spans="1:47" s="34" customFormat="1" ht="123.75" x14ac:dyDescent="0.25">
      <c r="A9" s="65" t="s">
        <v>54</v>
      </c>
      <c r="B9" s="66" t="str">
        <f>VLOOKUP(Tabla6[[#This Row],[OBJETIVOS PND]],Listas!$A$1:$B$3,2,0)</f>
        <v>9.3 MPULSAR LA REDUCCIÓN DE RIESGOS DE DESASTRES Y ATENCIÓN OPORTUNA A EMERGENCIAS ANTE AMENAZAS NATURALES O ANTRÓPICAS EN TODOS LOS SECTORES Y NIVELES TERRITORIALES</v>
      </c>
      <c r="C9" s="67" t="s">
        <v>55</v>
      </c>
      <c r="D9" s="68" t="s">
        <v>56</v>
      </c>
      <c r="E9" s="69" t="s">
        <v>57</v>
      </c>
      <c r="F9" s="69" t="s">
        <v>58</v>
      </c>
      <c r="G9" s="70" t="s">
        <v>59</v>
      </c>
      <c r="H9" s="71" t="str">
        <f>VLOOKUP(Tabla6[[#This Row],[DIRECCIÓN]],DIRECCIÓN[#All],2,0)</f>
        <v>OPERACIONES</v>
      </c>
      <c r="I9" s="70" t="s">
        <v>60</v>
      </c>
      <c r="J9" s="72">
        <v>1</v>
      </c>
      <c r="K9" s="73" t="str">
        <f>VLOOKUP(Tabla6[[#This Row],[DIRECCIÓN GENERAL / COORDINACIÓN / SUBDIRECCIÓN]],Tabla37[[#All],[Columna1]:[EOD]],2,0)</f>
        <v>266_9999</v>
      </c>
      <c r="L9" s="74">
        <v>55</v>
      </c>
      <c r="M9" s="75" t="s">
        <v>61</v>
      </c>
      <c r="N9" s="76">
        <v>2</v>
      </c>
      <c r="O9" s="77">
        <v>1701</v>
      </c>
      <c r="P9" s="78" t="str">
        <f>VLOOKUP(Tabla6[[#This Row],[GEO]],Listas!$A$48:$B$77,2,0)</f>
        <v>QUITO</v>
      </c>
      <c r="Q9" s="75">
        <v>202</v>
      </c>
      <c r="R9" s="78">
        <v>9999</v>
      </c>
      <c r="S9" s="78">
        <v>9999</v>
      </c>
      <c r="T9" s="79" t="s">
        <v>62</v>
      </c>
      <c r="U9" s="80">
        <v>73</v>
      </c>
      <c r="V9" s="79">
        <v>730204</v>
      </c>
      <c r="W9" s="81" t="str">
        <f>VLOOKUP(Tabla6[[#This Row],[ÍTEM PRESUPUESTARIO]],Tabla2[#All],2,0)</f>
        <v>EDICION-IMPRESION-REPRODUCCION-PUBLICACIONES-SUSCRIPCIONES-FOTOCOPIADO-TRADUCCION-EMPASTADO-ENMARCACION-SERIGRAFIA-FOTOGRAFIA-CARNETIZACION-FILMACION E IMÁGENES SATELITALES</v>
      </c>
      <c r="X9" s="31">
        <v>21861.5</v>
      </c>
      <c r="Y9" s="31">
        <f>21861.5-21861.5</f>
        <v>0</v>
      </c>
      <c r="Z9" s="32">
        <v>0</v>
      </c>
      <c r="AA9" s="62">
        <v>0</v>
      </c>
      <c r="AB9" s="62">
        <v>0</v>
      </c>
      <c r="AC9" s="62">
        <v>0</v>
      </c>
      <c r="AD9" s="62"/>
      <c r="AE9" s="62">
        <v>0</v>
      </c>
      <c r="AF9" s="62">
        <v>0</v>
      </c>
      <c r="AG9" s="62">
        <v>0</v>
      </c>
      <c r="AH9" s="62">
        <v>0</v>
      </c>
      <c r="AI9" s="62">
        <v>0</v>
      </c>
      <c r="AJ9" s="62">
        <v>0</v>
      </c>
      <c r="AK9" s="62">
        <v>0</v>
      </c>
      <c r="AL9" s="82">
        <f>+SUBTOTAL(9,Tabla6[[#This Row],[ENE]:[DIC]])</f>
        <v>0</v>
      </c>
      <c r="AM9" s="83" t="str">
        <f t="shared" ref="AM9:AM32" si="0">IF(AL9=Y9,"OK",Y9-AL9)</f>
        <v>OK</v>
      </c>
      <c r="AN9" s="86">
        <v>0</v>
      </c>
      <c r="AO9" s="86">
        <f>+Tabla6[[#This Row],[PRESUPUESTO VIGENTE]]-Tabla6[[#This Row],[CERTIFICACIÓN PAPP]]</f>
        <v>0</v>
      </c>
    </row>
    <row r="10" spans="1:47" s="34" customFormat="1" ht="123.75" x14ac:dyDescent="0.25">
      <c r="A10" s="65" t="s">
        <v>54</v>
      </c>
      <c r="B10" s="66" t="str">
        <f>VLOOKUP(Tabla6[[#This Row],[OBJETIVOS PND]],Listas!$A$1:$B$3,2,0)</f>
        <v>9.3 MPULSAR LA REDUCCIÓN DE RIESGOS DE DESASTRES Y ATENCIÓN OPORTUNA A EMERGENCIAS ANTE AMENAZAS NATURALES O ANTRÓPICAS EN TODOS LOS SECTORES Y NIVELES TERRITORIALES</v>
      </c>
      <c r="C10" s="67" t="s">
        <v>55</v>
      </c>
      <c r="D10" s="68" t="s">
        <v>56</v>
      </c>
      <c r="E10" s="69" t="s">
        <v>57</v>
      </c>
      <c r="F10" s="69" t="s">
        <v>58</v>
      </c>
      <c r="G10" s="70" t="s">
        <v>59</v>
      </c>
      <c r="H10" s="71" t="str">
        <f>VLOOKUP(Tabla6[[#This Row],[DIRECCIÓN]],DIRECCIÓN[#All],2,0)</f>
        <v>OPERACIONES</v>
      </c>
      <c r="I10" s="70" t="s">
        <v>60</v>
      </c>
      <c r="J10" s="79">
        <v>1</v>
      </c>
      <c r="K10" s="71" t="str">
        <f>VLOOKUP(Tabla6[[#This Row],[DIRECCIÓN GENERAL / COORDINACIÓN / SUBDIRECCIÓN]],Tabla37[[#All],[Columna1]:[EOD]],2,0)</f>
        <v>266_9999</v>
      </c>
      <c r="L10" s="74">
        <v>55</v>
      </c>
      <c r="M10" s="75" t="s">
        <v>61</v>
      </c>
      <c r="N10" s="76">
        <v>2</v>
      </c>
      <c r="O10" s="84">
        <v>1701</v>
      </c>
      <c r="P10" s="78" t="str">
        <f>VLOOKUP(Tabla6[[#This Row],[GEO]],Listas!$A$48:$B$77,2,0)</f>
        <v>QUITO</v>
      </c>
      <c r="Q10" s="75">
        <v>202</v>
      </c>
      <c r="R10" s="78">
        <v>9999</v>
      </c>
      <c r="S10" s="78">
        <v>9999</v>
      </c>
      <c r="T10" s="79" t="s">
        <v>62</v>
      </c>
      <c r="U10" s="80">
        <v>73</v>
      </c>
      <c r="V10" s="79">
        <v>730204</v>
      </c>
      <c r="W10" s="81" t="str">
        <f>VLOOKUP(Tabla6[[#This Row],[ÍTEM PRESUPUESTARIO]],Tabla2[#All],2,0)</f>
        <v>EDICION-IMPRESION-REPRODUCCION-PUBLICACIONES-SUSCRIPCIONES-FOTOCOPIADO-TRADUCCION-EMPASTADO-ENMARCACION-SERIGRAFIA-FOTOGRAFIA-CARNETIZACION-FILMACION E IMÁGENES SATELITALES</v>
      </c>
      <c r="X10" s="61">
        <v>15724.67</v>
      </c>
      <c r="Y10" s="61">
        <f>15724.67-15724.67</f>
        <v>0</v>
      </c>
      <c r="Z10" s="62">
        <v>0</v>
      </c>
      <c r="AA10" s="62">
        <v>0</v>
      </c>
      <c r="AB10" s="62">
        <v>0</v>
      </c>
      <c r="AC10" s="62">
        <v>0</v>
      </c>
      <c r="AD10" s="62"/>
      <c r="AE10" s="62">
        <v>0</v>
      </c>
      <c r="AF10" s="62">
        <v>0</v>
      </c>
      <c r="AG10" s="62">
        <v>0</v>
      </c>
      <c r="AH10" s="62">
        <v>0</v>
      </c>
      <c r="AI10" s="62">
        <v>0</v>
      </c>
      <c r="AJ10" s="62">
        <v>0</v>
      </c>
      <c r="AK10" s="62">
        <v>0</v>
      </c>
      <c r="AL10" s="82">
        <f>+SUBTOTAL(9,Tabla6[[#This Row],[ENE]:[DIC]])</f>
        <v>0</v>
      </c>
      <c r="AM10" s="83" t="str">
        <f t="shared" si="0"/>
        <v>OK</v>
      </c>
      <c r="AN10" s="86">
        <v>0</v>
      </c>
      <c r="AO10" s="32">
        <f>+Tabla6[[#This Row],[PRESUPUESTO VIGENTE]]-Tabla6[[#This Row],[CERTIFICACIÓN PAPP]]</f>
        <v>0</v>
      </c>
    </row>
    <row r="11" spans="1:47" s="85" customFormat="1" ht="90" x14ac:dyDescent="0.25">
      <c r="A11" s="65" t="s">
        <v>54</v>
      </c>
      <c r="B11" s="66" t="str">
        <f>VLOOKUP(Tabla6[[#This Row],[OBJETIVOS PND]],Listas!$A$1:$B$3,2,0)</f>
        <v>9.3 MPULSAR LA REDUCCIÓN DE RIESGOS DE DESASTRES Y ATENCIÓN OPORTUNA A EMERGENCIAS ANTE AMENAZAS NATURALES O ANTRÓPICAS EN TODOS LOS SECTORES Y NIVELES TERRITORIALES</v>
      </c>
      <c r="C11" s="67" t="s">
        <v>55</v>
      </c>
      <c r="D11" s="68" t="s">
        <v>56</v>
      </c>
      <c r="E11" s="69" t="s">
        <v>57</v>
      </c>
      <c r="F11" s="69" t="s">
        <v>58</v>
      </c>
      <c r="G11" s="70" t="s">
        <v>59</v>
      </c>
      <c r="H11" s="71" t="str">
        <f>VLOOKUP(Tabla6[[#This Row],[DIRECCIÓN]],DIRECCIÓN[#All],2,0)</f>
        <v>OPERACIONES</v>
      </c>
      <c r="I11" s="70" t="s">
        <v>60</v>
      </c>
      <c r="J11" s="72">
        <v>1</v>
      </c>
      <c r="K11" s="73" t="str">
        <f>VLOOKUP(Tabla6[[#This Row],[DIRECCIÓN GENERAL / COORDINACIÓN / SUBDIRECCIÓN]],Tabla37[[#All],[Columna1]:[EOD]],2,0)</f>
        <v>266_9999</v>
      </c>
      <c r="L11" s="74">
        <v>55</v>
      </c>
      <c r="M11" s="75" t="s">
        <v>61</v>
      </c>
      <c r="N11" s="76">
        <v>2</v>
      </c>
      <c r="O11" s="77">
        <v>1701</v>
      </c>
      <c r="P11" s="78" t="str">
        <f>VLOOKUP(Tabla6[[#This Row],[GEO]],Listas!$A$48:$B$77,2,0)</f>
        <v>QUITO</v>
      </c>
      <c r="Q11" s="75">
        <v>202</v>
      </c>
      <c r="R11" s="78">
        <v>9999</v>
      </c>
      <c r="S11" s="78">
        <v>9999</v>
      </c>
      <c r="T11" s="79" t="s">
        <v>62</v>
      </c>
      <c r="U11" s="80">
        <v>73</v>
      </c>
      <c r="V11" s="79">
        <v>730207</v>
      </c>
      <c r="W11" s="81" t="str">
        <f>VLOOKUP(Tabla6[[#This Row],[ÍTEM PRESUPUESTARIO]],Tabla2[#All],2,0)</f>
        <v>DIFUSIÓN, INFORMACIÓN Y PUBLICIDAD</v>
      </c>
      <c r="X11" s="31">
        <v>143400</v>
      </c>
      <c r="Y11" s="31">
        <f>143400-143400</f>
        <v>0</v>
      </c>
      <c r="Z11" s="32">
        <v>0</v>
      </c>
      <c r="AA11" s="62">
        <v>0</v>
      </c>
      <c r="AB11" s="62">
        <v>0</v>
      </c>
      <c r="AC11" s="62">
        <v>0</v>
      </c>
      <c r="AD11" s="62">
        <v>0</v>
      </c>
      <c r="AE11" s="62">
        <v>0</v>
      </c>
      <c r="AF11" s="62">
        <v>0</v>
      </c>
      <c r="AG11" s="62">
        <v>0</v>
      </c>
      <c r="AH11" s="62">
        <v>0</v>
      </c>
      <c r="AI11" s="62">
        <v>0</v>
      </c>
      <c r="AJ11" s="62">
        <v>0</v>
      </c>
      <c r="AK11" s="62">
        <v>0</v>
      </c>
      <c r="AL11" s="82">
        <f>+SUBTOTAL(9,Tabla6[[#This Row],[ENE]:[DIC]])</f>
        <v>0</v>
      </c>
      <c r="AM11" s="83" t="str">
        <f t="shared" si="0"/>
        <v>OK</v>
      </c>
      <c r="AN11" s="86">
        <v>0</v>
      </c>
      <c r="AO11" s="32">
        <f>+Tabla6[[#This Row],[PRESUPUESTO VIGENTE]]-Tabla6[[#This Row],[CERTIFICACIÓN PAPP]]</f>
        <v>0</v>
      </c>
    </row>
    <row r="12" spans="1:47" s="85" customFormat="1" ht="90" x14ac:dyDescent="0.25">
      <c r="A12" s="65" t="s">
        <v>54</v>
      </c>
      <c r="B12" s="66" t="str">
        <f>VLOOKUP(Tabla6[[#This Row],[OBJETIVOS PND]],Listas!$A$1:$B$3,2,0)</f>
        <v>9.3 MPULSAR LA REDUCCIÓN DE RIESGOS DE DESASTRES Y ATENCIÓN OPORTUNA A EMERGENCIAS ANTE AMENAZAS NATURALES O ANTRÓPICAS EN TODOS LOS SECTORES Y NIVELES TERRITORIALES</v>
      </c>
      <c r="C12" s="67" t="s">
        <v>55</v>
      </c>
      <c r="D12" s="68" t="s">
        <v>56</v>
      </c>
      <c r="E12" s="69" t="s">
        <v>57</v>
      </c>
      <c r="F12" s="69" t="s">
        <v>58</v>
      </c>
      <c r="G12" s="70" t="s">
        <v>59</v>
      </c>
      <c r="H12" s="71" t="str">
        <f>VLOOKUP(Tabla6[[#This Row],[DIRECCIÓN]],DIRECCIÓN[#All],2,0)</f>
        <v>OPERACIONES</v>
      </c>
      <c r="I12" s="70" t="s">
        <v>312</v>
      </c>
      <c r="J12" s="72">
        <v>1</v>
      </c>
      <c r="K12" s="73" t="str">
        <f>VLOOKUP(Tabla6[[#This Row],[DIRECCIÓN GENERAL / COORDINACIÓN / SUBDIRECCIÓN]],Tabla37[[#All],[Columna1]:[EOD]],2,0)</f>
        <v>266_9999</v>
      </c>
      <c r="L12" s="74">
        <v>55</v>
      </c>
      <c r="M12" s="75" t="s">
        <v>61</v>
      </c>
      <c r="N12" s="76">
        <v>2</v>
      </c>
      <c r="O12" s="84">
        <v>1701</v>
      </c>
      <c r="P12" s="78" t="str">
        <f>VLOOKUP(Tabla6[[#This Row],[GEO]],Listas!$A$48:$B$77,2,0)</f>
        <v>QUITO</v>
      </c>
      <c r="Q12" s="75">
        <v>202</v>
      </c>
      <c r="R12" s="78">
        <v>2002</v>
      </c>
      <c r="S12" s="78">
        <v>5072</v>
      </c>
      <c r="T12" s="79" t="s">
        <v>62</v>
      </c>
      <c r="U12" s="80">
        <v>73</v>
      </c>
      <c r="V12" s="79">
        <v>730601</v>
      </c>
      <c r="W12" s="81" t="str">
        <f>VLOOKUP(Tabla6[[#This Row],[ÍTEM PRESUPUESTARIO]],Tabla2[#All],2,0)</f>
        <v>CONSULTORÍA ASESORÍA E INVESTIGACIÓN ESPECIALIZADA</v>
      </c>
      <c r="X12" s="31">
        <v>0</v>
      </c>
      <c r="Y12" s="31">
        <v>10000</v>
      </c>
      <c r="Z12" s="32">
        <v>0</v>
      </c>
      <c r="AA12" s="32">
        <v>0</v>
      </c>
      <c r="AB12" s="32">
        <v>0</v>
      </c>
      <c r="AC12" s="32">
        <v>0</v>
      </c>
      <c r="AD12" s="32">
        <v>0</v>
      </c>
      <c r="AE12" s="32">
        <v>10000</v>
      </c>
      <c r="AF12" s="32">
        <v>0</v>
      </c>
      <c r="AG12" s="32">
        <v>0</v>
      </c>
      <c r="AH12" s="32">
        <v>0</v>
      </c>
      <c r="AI12" s="32">
        <v>0</v>
      </c>
      <c r="AJ12" s="32">
        <v>0</v>
      </c>
      <c r="AK12" s="32">
        <v>0</v>
      </c>
      <c r="AL12" s="82">
        <f>+SUBTOTAL(9,Tabla6[[#This Row],[ENE]:[DIC]])</f>
        <v>10000</v>
      </c>
      <c r="AM12" s="83" t="str">
        <f>IF(AL12=Y12,"OK",Y12-AL12)</f>
        <v>OK</v>
      </c>
      <c r="AN12" s="32">
        <v>6250</v>
      </c>
      <c r="AO12" s="32">
        <f>+Tabla6[[#This Row],[PRESUPUESTO VIGENTE]]-Tabla6[[#This Row],[CERTIFICACIÓN PAPP]]</f>
        <v>3750</v>
      </c>
      <c r="AU12" s="85">
        <v>6</v>
      </c>
    </row>
    <row r="13" spans="1:47" s="85" customFormat="1" ht="90" x14ac:dyDescent="0.25">
      <c r="A13" s="103" t="s">
        <v>88</v>
      </c>
      <c r="B13" s="104" t="str">
        <f>VLOOKUP(Tabla6[[#This Row],[OBJETIVOS PND]],Listas!$A$1:$B$3,2,0)</f>
        <v>14.2 POTENCIAR LAS CAPACIDADES DE LOS DISTINTOS NIVELES DE GOBIERNO PARA EL CUMPLIMIENTO DE LOS OBJETIVOS NACIONALES Y LA PRESTACIÓN DE SERVICIOS CON CALIDAD</v>
      </c>
      <c r="C13" s="67" t="s">
        <v>55</v>
      </c>
      <c r="D13" s="68" t="s">
        <v>56</v>
      </c>
      <c r="E13" s="69" t="s">
        <v>57</v>
      </c>
      <c r="F13" s="69" t="s">
        <v>58</v>
      </c>
      <c r="G13" s="70" t="s">
        <v>59</v>
      </c>
      <c r="H13" s="105" t="str">
        <f>VLOOKUP(Tabla6[[#This Row],[DIRECCIÓN]],DIRECCIÓN[#All],2,0)</f>
        <v>OPERACIONES</v>
      </c>
      <c r="I13" s="70" t="s">
        <v>313</v>
      </c>
      <c r="J13" s="106">
        <v>1</v>
      </c>
      <c r="K13" s="107" t="str">
        <f>VLOOKUP(Tabla6[[#This Row],[DIRECCIÓN GENERAL / COORDINACIÓN / SUBDIRECCIÓN]],Tabla37[[#All],[Columna1]:[EOD]],2,0)</f>
        <v>266_9999</v>
      </c>
      <c r="L13" s="108">
        <v>55</v>
      </c>
      <c r="M13" s="109" t="s">
        <v>61</v>
      </c>
      <c r="N13" s="110">
        <v>2</v>
      </c>
      <c r="O13" s="111">
        <v>1701</v>
      </c>
      <c r="P13" s="112" t="str">
        <f>VLOOKUP(Tabla6[[#This Row],[GEO]],Listas!$A$48:$B$77,2,0)</f>
        <v>QUITO</v>
      </c>
      <c r="Q13" s="109">
        <v>202</v>
      </c>
      <c r="R13" s="112">
        <v>2002</v>
      </c>
      <c r="S13" s="112">
        <v>5072</v>
      </c>
      <c r="T13" s="113" t="s">
        <v>62</v>
      </c>
      <c r="U13" s="114">
        <v>73</v>
      </c>
      <c r="V13" s="79">
        <v>730601</v>
      </c>
      <c r="W13" s="115" t="str">
        <f>VLOOKUP(Tabla6[[#This Row],[ÍTEM PRESUPUESTARIO]],Tabla2[#All],2,0)</f>
        <v>CONSULTORÍA ASESORÍA E INVESTIGACIÓN ESPECIALIZADA</v>
      </c>
      <c r="X13" s="116">
        <v>0</v>
      </c>
      <c r="Y13" s="116">
        <v>3571.43</v>
      </c>
      <c r="Z13" s="117">
        <v>0</v>
      </c>
      <c r="AA13" s="117">
        <v>0</v>
      </c>
      <c r="AB13" s="117">
        <v>0</v>
      </c>
      <c r="AC13" s="117">
        <v>0</v>
      </c>
      <c r="AD13" s="117">
        <v>0</v>
      </c>
      <c r="AE13" s="117">
        <v>0</v>
      </c>
      <c r="AF13" s="117">
        <v>3571.43</v>
      </c>
      <c r="AG13" s="117">
        <v>0</v>
      </c>
      <c r="AH13" s="117">
        <v>0</v>
      </c>
      <c r="AI13" s="117">
        <v>0</v>
      </c>
      <c r="AJ13" s="117">
        <v>0</v>
      </c>
      <c r="AK13" s="117">
        <v>0</v>
      </c>
      <c r="AL13" s="118">
        <f>+SUBTOTAL(9,Tabla6[[#This Row],[ENE]:[DIC]])</f>
        <v>3571.43</v>
      </c>
      <c r="AM13" s="119" t="str">
        <f>IF(AL13=Y13,"OK",Y13-AL13)</f>
        <v>OK</v>
      </c>
      <c r="AN13" s="117">
        <f>3571.43</f>
        <v>3571.43</v>
      </c>
      <c r="AO13" s="117">
        <f>+Tabla6[[#This Row],[PRESUPUESTO VIGENTE]]-Tabla6[[#This Row],[CERTIFICACIÓN PAPP]]</f>
        <v>0</v>
      </c>
    </row>
    <row r="14" spans="1:47" s="34" customFormat="1" ht="90" x14ac:dyDescent="0.25">
      <c r="A14" s="65" t="s">
        <v>54</v>
      </c>
      <c r="B14" s="66" t="str">
        <f>VLOOKUP(Tabla6[[#This Row],[OBJETIVOS PND]],Listas!$A$1:$B$3,2,0)</f>
        <v>9.3 MPULSAR LA REDUCCIÓN DE RIESGOS DE DESASTRES Y ATENCIÓN OPORTUNA A EMERGENCIAS ANTE AMENAZAS NATURALES O ANTRÓPICAS EN TODOS LOS SECTORES Y NIVELES TERRITORIALES</v>
      </c>
      <c r="C14" s="67" t="s">
        <v>55</v>
      </c>
      <c r="D14" s="68" t="s">
        <v>56</v>
      </c>
      <c r="E14" s="69" t="s">
        <v>57</v>
      </c>
      <c r="F14" s="69" t="s">
        <v>58</v>
      </c>
      <c r="G14" s="70" t="s">
        <v>59</v>
      </c>
      <c r="H14" s="71" t="str">
        <f>VLOOKUP(Tabla6[[#This Row],[DIRECCIÓN]],DIRECCIÓN[#All],2,0)</f>
        <v>OPERACIONES</v>
      </c>
      <c r="I14" s="70" t="s">
        <v>63</v>
      </c>
      <c r="J14" s="72">
        <v>1</v>
      </c>
      <c r="K14" s="73" t="str">
        <f>VLOOKUP(Tabla6[[#This Row],[DIRECCIÓN GENERAL / COORDINACIÓN / SUBDIRECCIÓN]],Tabla37[[#All],[Columna1]:[EOD]],2,0)</f>
        <v>266_9999</v>
      </c>
      <c r="L14" s="74">
        <v>55</v>
      </c>
      <c r="M14" s="75" t="s">
        <v>61</v>
      </c>
      <c r="N14" s="76">
        <v>2</v>
      </c>
      <c r="O14" s="77">
        <v>1701</v>
      </c>
      <c r="P14" s="78" t="str">
        <f>VLOOKUP(Tabla6[[#This Row],[GEO]],Listas!$A$48:$B$77,2,0)</f>
        <v>QUITO</v>
      </c>
      <c r="Q14" s="75">
        <v>202</v>
      </c>
      <c r="R14" s="78">
        <v>2002</v>
      </c>
      <c r="S14" s="78">
        <v>5072</v>
      </c>
      <c r="T14" s="79" t="s">
        <v>62</v>
      </c>
      <c r="U14" s="80">
        <v>73</v>
      </c>
      <c r="V14" s="79">
        <v>730602</v>
      </c>
      <c r="W14" s="81" t="str">
        <f>VLOOKUP(Tabla6[[#This Row],[ÍTEM PRESUPUESTARIO]],Tabla2[#All],2,0)</f>
        <v>SERVICIO DE AUDITORIA</v>
      </c>
      <c r="X14" s="31">
        <v>19350</v>
      </c>
      <c r="Y14" s="31">
        <f>19350-15200</f>
        <v>4150</v>
      </c>
      <c r="Z14" s="32">
        <v>0</v>
      </c>
      <c r="AA14" s="62">
        <v>0</v>
      </c>
      <c r="AB14" s="62">
        <v>4150</v>
      </c>
      <c r="AC14" s="62">
        <v>0</v>
      </c>
      <c r="AD14" s="62">
        <v>0</v>
      </c>
      <c r="AE14" s="62">
        <v>0</v>
      </c>
      <c r="AF14" s="62">
        <v>0</v>
      </c>
      <c r="AG14" s="62">
        <v>0</v>
      </c>
      <c r="AH14" s="62">
        <v>0</v>
      </c>
      <c r="AI14" s="62">
        <v>0</v>
      </c>
      <c r="AJ14" s="62">
        <v>0</v>
      </c>
      <c r="AK14" s="62">
        <v>0</v>
      </c>
      <c r="AL14" s="82">
        <f>+SUBTOTAL(9,Tabla6[[#This Row],[ENE]:[DIC]])</f>
        <v>4150</v>
      </c>
      <c r="AM14" s="83" t="str">
        <f t="shared" si="0"/>
        <v>OK</v>
      </c>
      <c r="AN14" s="86">
        <v>0</v>
      </c>
      <c r="AO14" s="32">
        <f>+Tabla6[[#This Row],[PRESUPUESTO VIGENTE]]-Tabla6[[#This Row],[CERTIFICACIÓN PAPP]]</f>
        <v>4150</v>
      </c>
    </row>
    <row r="15" spans="1:47" s="34" customFormat="1" ht="90" x14ac:dyDescent="0.25">
      <c r="A15" s="65" t="s">
        <v>54</v>
      </c>
      <c r="B15" s="88" t="str">
        <f>VLOOKUP(Tabla6[[#This Row],[OBJETIVOS PND]],Listas!$A$1:$B$3,2,0)</f>
        <v>9.3 MPULSAR LA REDUCCIÓN DE RIESGOS DE DESASTRES Y ATENCIÓN OPORTUNA A EMERGENCIAS ANTE AMENAZAS NATURALES O ANTRÓPICAS EN TODOS LOS SECTORES Y NIVELES TERRITORIALES</v>
      </c>
      <c r="C15" s="67" t="s">
        <v>55</v>
      </c>
      <c r="D15" s="68" t="s">
        <v>56</v>
      </c>
      <c r="E15" s="69" t="s">
        <v>57</v>
      </c>
      <c r="F15" s="69" t="s">
        <v>58</v>
      </c>
      <c r="G15" s="70" t="s">
        <v>59</v>
      </c>
      <c r="H15" s="90" t="str">
        <f>VLOOKUP(Tabla6[[#This Row],[DIRECCIÓN]],DIRECCIÓN[#All],2,0)</f>
        <v>OPERACIONES</v>
      </c>
      <c r="I15" s="89" t="s">
        <v>64</v>
      </c>
      <c r="J15" s="72">
        <v>1</v>
      </c>
      <c r="K15" s="91" t="str">
        <f>VLOOKUP(Tabla6[[#This Row],[DIRECCIÓN GENERAL / COORDINACIÓN / SUBDIRECCIÓN]],Tabla37[[#All],[Columna1]:[EOD]],2,0)</f>
        <v>266_9999</v>
      </c>
      <c r="L15" s="74">
        <v>55</v>
      </c>
      <c r="M15" s="75" t="s">
        <v>61</v>
      </c>
      <c r="N15" s="76">
        <v>2</v>
      </c>
      <c r="O15" s="77">
        <v>1701</v>
      </c>
      <c r="P15" s="92" t="str">
        <f>VLOOKUP(Tabla6[[#This Row],[GEO]],Listas!$A$48:$B$77,2,0)</f>
        <v>QUITO</v>
      </c>
      <c r="Q15" s="75">
        <v>202</v>
      </c>
      <c r="R15" s="78">
        <v>2002</v>
      </c>
      <c r="S15" s="92">
        <v>5072</v>
      </c>
      <c r="T15" s="79" t="s">
        <v>62</v>
      </c>
      <c r="U15" s="80">
        <v>73</v>
      </c>
      <c r="V15" s="79">
        <v>730602</v>
      </c>
      <c r="W15" s="93" t="str">
        <f>VLOOKUP(Tabla6[[#This Row],[ÍTEM PRESUPUESTARIO]],Tabla2[#All],2,0)</f>
        <v>SERVICIO DE AUDITORIA</v>
      </c>
      <c r="X15" s="94">
        <v>0</v>
      </c>
      <c r="Y15" s="94">
        <f>4000-3571.43</f>
        <v>428.57000000000016</v>
      </c>
      <c r="Z15" s="95">
        <v>0</v>
      </c>
      <c r="AA15" s="95">
        <v>0</v>
      </c>
      <c r="AB15" s="95">
        <v>0</v>
      </c>
      <c r="AC15" s="95">
        <v>0</v>
      </c>
      <c r="AD15" s="95">
        <v>428.57</v>
      </c>
      <c r="AE15" s="95">
        <v>0</v>
      </c>
      <c r="AF15" s="95">
        <v>0</v>
      </c>
      <c r="AG15" s="95">
        <v>0</v>
      </c>
      <c r="AH15" s="95">
        <v>0</v>
      </c>
      <c r="AI15" s="95">
        <v>0</v>
      </c>
      <c r="AJ15" s="95">
        <v>0</v>
      </c>
      <c r="AK15" s="95">
        <v>0</v>
      </c>
      <c r="AL15" s="96">
        <f>+SUBTOTAL(9,Tabla6[[#This Row],[ENE]:[DIC]])</f>
        <v>428.57</v>
      </c>
      <c r="AM15" s="97" t="str">
        <f t="shared" ref="AM15:AM16" si="1">IF(AL15=Y15,"OK",Y15-AL15)</f>
        <v>OK</v>
      </c>
      <c r="AN15" s="100">
        <f>3571.43-3571.43</f>
        <v>0</v>
      </c>
      <c r="AO15" s="95">
        <f>+Tabla6[[#This Row],[PRESUPUESTO VIGENTE]]-Tabla6[[#This Row],[CERTIFICACIÓN PAPP]]</f>
        <v>428.57000000000016</v>
      </c>
    </row>
    <row r="16" spans="1:47" s="34" customFormat="1" ht="90" x14ac:dyDescent="0.25">
      <c r="A16" s="65" t="s">
        <v>54</v>
      </c>
      <c r="B16" s="88" t="str">
        <f>VLOOKUP(Tabla6[[#This Row],[OBJETIVOS PND]],Listas!$A$1:$B$3,2,0)</f>
        <v>9.3 MPULSAR LA REDUCCIÓN DE RIESGOS DE DESASTRES Y ATENCIÓN OPORTUNA A EMERGENCIAS ANTE AMENAZAS NATURALES O ANTRÓPICAS EN TODOS LOS SECTORES Y NIVELES TERRITORIALES</v>
      </c>
      <c r="C16" s="67" t="s">
        <v>55</v>
      </c>
      <c r="D16" s="68" t="s">
        <v>56</v>
      </c>
      <c r="E16" s="69" t="s">
        <v>57</v>
      </c>
      <c r="F16" s="69" t="s">
        <v>58</v>
      </c>
      <c r="G16" s="70" t="s">
        <v>59</v>
      </c>
      <c r="H16" s="90" t="str">
        <f>VLOOKUP(Tabla6[[#This Row],[DIRECCIÓN]],DIRECCIÓN[#All],2,0)</f>
        <v>OPERACIONES</v>
      </c>
      <c r="I16" s="70" t="s">
        <v>65</v>
      </c>
      <c r="J16" s="72">
        <v>1</v>
      </c>
      <c r="K16" s="91" t="str">
        <f>VLOOKUP(Tabla6[[#This Row],[DIRECCIÓN GENERAL / COORDINACIÓN / SUBDIRECCIÓN]],Tabla37[[#All],[Columna1]:[EOD]],2,0)</f>
        <v>266_9999</v>
      </c>
      <c r="L16" s="74">
        <v>55</v>
      </c>
      <c r="M16" s="75" t="s">
        <v>61</v>
      </c>
      <c r="N16" s="76">
        <v>2</v>
      </c>
      <c r="O16" s="77">
        <v>1701</v>
      </c>
      <c r="P16" s="92" t="str">
        <f>VLOOKUP(Tabla6[[#This Row],[GEO]],Listas!$A$48:$B$77,2,0)</f>
        <v>QUITO</v>
      </c>
      <c r="Q16" s="75">
        <v>202</v>
      </c>
      <c r="R16" s="78">
        <v>2002</v>
      </c>
      <c r="S16" s="92">
        <v>5072</v>
      </c>
      <c r="T16" s="79" t="s">
        <v>62</v>
      </c>
      <c r="U16" s="80">
        <v>73</v>
      </c>
      <c r="V16" s="79">
        <v>730602</v>
      </c>
      <c r="W16" s="93" t="str">
        <f>VLOOKUP(Tabla6[[#This Row],[ÍTEM PRESUPUESTARIO]],Tabla2[#All],2,0)</f>
        <v>SERVICIO DE AUDITORIA</v>
      </c>
      <c r="X16" s="94">
        <v>0</v>
      </c>
      <c r="Y16" s="94">
        <v>11200</v>
      </c>
      <c r="Z16" s="95">
        <v>0</v>
      </c>
      <c r="AA16" s="95">
        <v>0</v>
      </c>
      <c r="AB16" s="95">
        <v>0</v>
      </c>
      <c r="AC16" s="95">
        <v>0</v>
      </c>
      <c r="AD16" s="95">
        <v>11200</v>
      </c>
      <c r="AE16" s="95">
        <v>0</v>
      </c>
      <c r="AF16" s="95">
        <v>0</v>
      </c>
      <c r="AG16" s="95">
        <v>0</v>
      </c>
      <c r="AH16" s="95">
        <v>0</v>
      </c>
      <c r="AI16" s="95">
        <v>0</v>
      </c>
      <c r="AJ16" s="95">
        <v>0</v>
      </c>
      <c r="AK16" s="95">
        <v>0</v>
      </c>
      <c r="AL16" s="96">
        <f>+SUBTOTAL(9,Tabla6[[#This Row],[ENE]:[DIC]])</f>
        <v>11200</v>
      </c>
      <c r="AM16" s="97" t="str">
        <f t="shared" si="1"/>
        <v>OK</v>
      </c>
      <c r="AN16" s="100">
        <v>5000</v>
      </c>
      <c r="AO16" s="95">
        <f>+Tabla6[[#This Row],[PRESUPUESTO VIGENTE]]-Tabla6[[#This Row],[CERTIFICACIÓN PAPP]]</f>
        <v>6200</v>
      </c>
    </row>
    <row r="17" spans="1:43" s="85" customFormat="1" ht="90" x14ac:dyDescent="0.25">
      <c r="A17" s="65" t="s">
        <v>54</v>
      </c>
      <c r="B17" s="66" t="s">
        <v>66</v>
      </c>
      <c r="C17" s="67" t="s">
        <v>55</v>
      </c>
      <c r="D17" s="68" t="s">
        <v>56</v>
      </c>
      <c r="E17" s="69" t="s">
        <v>57</v>
      </c>
      <c r="F17" s="69" t="s">
        <v>58</v>
      </c>
      <c r="G17" s="70" t="s">
        <v>59</v>
      </c>
      <c r="H17" s="71" t="str">
        <f>VLOOKUP(Tabla6[[#This Row],[DIRECCIÓN]],DIRECCIÓN[#All],2,0)</f>
        <v>OPERACIONES</v>
      </c>
      <c r="I17" s="70" t="s">
        <v>67</v>
      </c>
      <c r="J17" s="79">
        <v>1</v>
      </c>
      <c r="K17" s="71" t="str">
        <f>VLOOKUP(Tabla6[[#This Row],[DIRECCIÓN GENERAL / COORDINACIÓN / SUBDIRECCIÓN]],Tabla37[[#All],[Columna1]:[EOD]],2,0)</f>
        <v>266_9999</v>
      </c>
      <c r="L17" s="74">
        <v>55</v>
      </c>
      <c r="M17" s="75" t="s">
        <v>61</v>
      </c>
      <c r="N17" s="76">
        <v>2</v>
      </c>
      <c r="O17" s="84">
        <v>1701</v>
      </c>
      <c r="P17" s="78" t="str">
        <f>VLOOKUP(Tabla6[[#This Row],[GEO]],Listas!$A$48:$B$77,2,0)</f>
        <v>QUITO</v>
      </c>
      <c r="Q17" s="75">
        <v>202</v>
      </c>
      <c r="R17" s="78">
        <v>2002</v>
      </c>
      <c r="S17" s="78">
        <v>5072</v>
      </c>
      <c r="T17" s="79" t="s">
        <v>62</v>
      </c>
      <c r="U17" s="80">
        <v>73</v>
      </c>
      <c r="V17" s="79">
        <v>730602</v>
      </c>
      <c r="W17" s="81" t="str">
        <f>VLOOKUP(Tabla6[[#This Row],[ÍTEM PRESUPUESTARIO]],Tabla2[#All],2,0)</f>
        <v>SERVICIO DE AUDITORIA</v>
      </c>
      <c r="X17" s="61">
        <v>10000</v>
      </c>
      <c r="Y17" s="61">
        <f>10000-10000</f>
        <v>0</v>
      </c>
      <c r="Z17" s="62">
        <v>0</v>
      </c>
      <c r="AA17" s="62">
        <v>0</v>
      </c>
      <c r="AB17" s="62">
        <v>0</v>
      </c>
      <c r="AC17" s="62"/>
      <c r="AD17" s="62">
        <v>0</v>
      </c>
      <c r="AE17" s="62">
        <v>0</v>
      </c>
      <c r="AF17" s="62">
        <v>0</v>
      </c>
      <c r="AG17" s="62">
        <v>0</v>
      </c>
      <c r="AH17" s="62">
        <v>0</v>
      </c>
      <c r="AI17" s="62">
        <v>0</v>
      </c>
      <c r="AJ17" s="62">
        <v>0</v>
      </c>
      <c r="AK17" s="62">
        <v>0</v>
      </c>
      <c r="AL17" s="82">
        <f>+SUBTOTAL(9,Tabla6[[#This Row],[ENE]:[DIC]])</f>
        <v>0</v>
      </c>
      <c r="AM17" s="83" t="str">
        <f t="shared" si="0"/>
        <v>OK</v>
      </c>
      <c r="AN17" s="101">
        <f>10000-10000</f>
        <v>0</v>
      </c>
      <c r="AO17" s="32">
        <f>+Tabla6[[#This Row],[PRESUPUESTO VIGENTE]]-Tabla6[[#This Row],[CERTIFICACIÓN PAPP]]</f>
        <v>0</v>
      </c>
    </row>
    <row r="18" spans="1:43" s="34" customFormat="1" ht="101.25" x14ac:dyDescent="0.25">
      <c r="A18" s="65" t="s">
        <v>54</v>
      </c>
      <c r="B18" s="66" t="str">
        <f>VLOOKUP(Tabla6[[#This Row],[OBJETIVOS PND]],Listas!$A$1:$B$3,2,0)</f>
        <v>9.3 MPULSAR LA REDUCCIÓN DE RIESGOS DE DESASTRES Y ATENCIÓN OPORTUNA A EMERGENCIAS ANTE AMENAZAS NATURALES O ANTRÓPICAS EN TODOS LOS SECTORES Y NIVELES TERRITORIALES</v>
      </c>
      <c r="C18" s="67" t="s">
        <v>55</v>
      </c>
      <c r="D18" s="68" t="s">
        <v>56</v>
      </c>
      <c r="E18" s="69" t="s">
        <v>57</v>
      </c>
      <c r="F18" s="69" t="s">
        <v>58</v>
      </c>
      <c r="G18" s="70" t="s">
        <v>59</v>
      </c>
      <c r="H18" s="71" t="str">
        <f>VLOOKUP(Tabla6[[#This Row],[DIRECCIÓN]],DIRECCIÓN[#All],2,0)</f>
        <v>OPERACIONES</v>
      </c>
      <c r="I18" s="70" t="s">
        <v>68</v>
      </c>
      <c r="J18" s="72">
        <v>1</v>
      </c>
      <c r="K18" s="73" t="str">
        <f>VLOOKUP(Tabla6[[#This Row],[DIRECCIÓN GENERAL / COORDINACIÓN / SUBDIRECCIÓN]],Tabla37[[#All],[Columna1]:[EOD]],2,0)</f>
        <v>266_9999</v>
      </c>
      <c r="L18" s="74">
        <v>55</v>
      </c>
      <c r="M18" s="75" t="s">
        <v>61</v>
      </c>
      <c r="N18" s="76">
        <v>2</v>
      </c>
      <c r="O18" s="77">
        <v>1701</v>
      </c>
      <c r="P18" s="78" t="str">
        <f>VLOOKUP(Tabla6[[#This Row],[GEO]],Listas!$A$48:$B$77,2,0)</f>
        <v>QUITO</v>
      </c>
      <c r="Q18" s="75">
        <v>202</v>
      </c>
      <c r="R18" s="78">
        <v>9999</v>
      </c>
      <c r="S18" s="78">
        <v>9999</v>
      </c>
      <c r="T18" s="79" t="s">
        <v>62</v>
      </c>
      <c r="U18" s="80">
        <v>73</v>
      </c>
      <c r="V18" s="79">
        <v>730812</v>
      </c>
      <c r="W18" s="81" t="str">
        <f>VLOOKUP(Tabla6[[#This Row],[ÍTEM PRESUPUESTARIO]],Tabla2[#All],2,0)</f>
        <v>MATERIALES DIDÁCTICOS</v>
      </c>
      <c r="X18" s="31">
        <v>133400.49</v>
      </c>
      <c r="Y18" s="31">
        <f>133400.49-133400.49</f>
        <v>0</v>
      </c>
      <c r="Z18" s="32">
        <v>0</v>
      </c>
      <c r="AA18" s="62">
        <v>0</v>
      </c>
      <c r="AB18" s="62">
        <v>0</v>
      </c>
      <c r="AC18" s="62">
        <v>0</v>
      </c>
      <c r="AD18" s="62">
        <v>0</v>
      </c>
      <c r="AE18" s="62">
        <v>0</v>
      </c>
      <c r="AF18" s="62">
        <v>0</v>
      </c>
      <c r="AG18" s="62">
        <v>0</v>
      </c>
      <c r="AH18" s="62">
        <v>0</v>
      </c>
      <c r="AI18" s="62">
        <v>0</v>
      </c>
      <c r="AJ18" s="62">
        <v>0</v>
      </c>
      <c r="AK18" s="62">
        <v>0</v>
      </c>
      <c r="AL18" s="82">
        <f>+SUBTOTAL(9,Tabla6[[#This Row],[ENE]:[DIC]])</f>
        <v>0</v>
      </c>
      <c r="AM18" s="83" t="str">
        <f t="shared" si="0"/>
        <v>OK</v>
      </c>
      <c r="AN18" s="86">
        <v>0</v>
      </c>
      <c r="AO18" s="32">
        <f>+Tabla6[[#This Row],[PRESUPUESTO VIGENTE]]-Tabla6[[#This Row],[CERTIFICACIÓN PAPP]]</f>
        <v>0</v>
      </c>
    </row>
    <row r="19" spans="1:43" s="34" customFormat="1" ht="90" x14ac:dyDescent="0.25">
      <c r="A19" s="65" t="s">
        <v>54</v>
      </c>
      <c r="B19" s="66" t="str">
        <f>VLOOKUP(Tabla6[[#This Row],[OBJETIVOS PND]],Listas!$A$1:$B$3,2,0)</f>
        <v>9.3 MPULSAR LA REDUCCIÓN DE RIESGOS DE DESASTRES Y ATENCIÓN OPORTUNA A EMERGENCIAS ANTE AMENAZAS NATURALES O ANTRÓPICAS EN TODOS LOS SECTORES Y NIVELES TERRITORIALES</v>
      </c>
      <c r="C19" s="67" t="s">
        <v>55</v>
      </c>
      <c r="D19" s="68" t="s">
        <v>56</v>
      </c>
      <c r="E19" s="69" t="s">
        <v>57</v>
      </c>
      <c r="F19" s="69" t="s">
        <v>58</v>
      </c>
      <c r="G19" s="70" t="s">
        <v>59</v>
      </c>
      <c r="H19" s="71" t="str">
        <f>VLOOKUP(Tabla6[[#This Row],[DIRECCIÓN]],DIRECCIÓN[#All],2,0)</f>
        <v>OPERACIONES</v>
      </c>
      <c r="I19" s="70" t="s">
        <v>69</v>
      </c>
      <c r="J19" s="72">
        <v>1</v>
      </c>
      <c r="K19" s="73" t="str">
        <f>VLOOKUP(Tabla6[[#This Row],[DIRECCIÓN GENERAL / COORDINACIÓN / SUBDIRECCIÓN]],Tabla37[[#All],[Columna1]:[EOD]],2,0)</f>
        <v>266_9999</v>
      </c>
      <c r="L19" s="74">
        <v>55</v>
      </c>
      <c r="M19" s="75" t="s">
        <v>61</v>
      </c>
      <c r="N19" s="76">
        <v>2</v>
      </c>
      <c r="O19" s="77">
        <v>1701</v>
      </c>
      <c r="P19" s="78" t="str">
        <f>VLOOKUP(Tabla6[[#This Row],[GEO]],Listas!$A$48:$B$77,2,0)</f>
        <v>QUITO</v>
      </c>
      <c r="Q19" s="75">
        <v>202</v>
      </c>
      <c r="R19" s="78">
        <v>9999</v>
      </c>
      <c r="S19" s="78">
        <v>9999</v>
      </c>
      <c r="T19" s="79" t="s">
        <v>62</v>
      </c>
      <c r="U19" s="80">
        <v>73</v>
      </c>
      <c r="V19" s="79">
        <v>730813</v>
      </c>
      <c r="W19" s="81" t="str">
        <f>VLOOKUP(Tabla6[[#This Row],[ÍTEM PRESUPUESTARIO]],Tabla2[#All],2,0)</f>
        <v>REPUESTOS Y ACCESORIOS</v>
      </c>
      <c r="X19" s="31">
        <v>59448.65</v>
      </c>
      <c r="Y19" s="31">
        <f>59448.65-59448.65</f>
        <v>0</v>
      </c>
      <c r="Z19" s="32">
        <v>0</v>
      </c>
      <c r="AA19" s="62">
        <v>0</v>
      </c>
      <c r="AB19" s="62">
        <v>0</v>
      </c>
      <c r="AC19" s="62">
        <v>0</v>
      </c>
      <c r="AD19" s="62">
        <v>0</v>
      </c>
      <c r="AE19" s="62">
        <v>0</v>
      </c>
      <c r="AF19" s="62">
        <v>0</v>
      </c>
      <c r="AG19" s="62">
        <v>0</v>
      </c>
      <c r="AH19" s="62">
        <v>0</v>
      </c>
      <c r="AI19" s="62">
        <v>0</v>
      </c>
      <c r="AJ19" s="62">
        <v>0</v>
      </c>
      <c r="AK19" s="62">
        <v>0</v>
      </c>
      <c r="AL19" s="82">
        <f>+SUBTOTAL(9,Tabla6[[#This Row],[ENE]:[DIC]])</f>
        <v>0</v>
      </c>
      <c r="AM19" s="83" t="str">
        <f t="shared" si="0"/>
        <v>OK</v>
      </c>
      <c r="AN19" s="86">
        <v>0</v>
      </c>
      <c r="AO19" s="32">
        <f>+Tabla6[[#This Row],[PRESUPUESTO VIGENTE]]-Tabla6[[#This Row],[CERTIFICACIÓN PAPP]]</f>
        <v>0</v>
      </c>
    </row>
    <row r="20" spans="1:43" s="34" customFormat="1" ht="90" x14ac:dyDescent="0.25">
      <c r="A20" s="65" t="s">
        <v>54</v>
      </c>
      <c r="B20" s="66" t="str">
        <f>VLOOKUP(Tabla6[[#This Row],[OBJETIVOS PND]],Listas!$A$1:$B$3,2,0)</f>
        <v>9.3 MPULSAR LA REDUCCIÓN DE RIESGOS DE DESASTRES Y ATENCIÓN OPORTUNA A EMERGENCIAS ANTE AMENAZAS NATURALES O ANTRÓPICAS EN TODOS LOS SECTORES Y NIVELES TERRITORIALES</v>
      </c>
      <c r="C20" s="67" t="s">
        <v>55</v>
      </c>
      <c r="D20" s="68" t="s">
        <v>56</v>
      </c>
      <c r="E20" s="69" t="s">
        <v>57</v>
      </c>
      <c r="F20" s="69" t="s">
        <v>58</v>
      </c>
      <c r="G20" s="70" t="s">
        <v>59</v>
      </c>
      <c r="H20" s="71" t="str">
        <f>VLOOKUP(Tabla6[[#This Row],[DIRECCIÓN]],DIRECCIÓN[#All],2,0)</f>
        <v>OPERACIONES</v>
      </c>
      <c r="I20" s="70" t="s">
        <v>69</v>
      </c>
      <c r="J20" s="72">
        <v>1</v>
      </c>
      <c r="K20" s="73" t="str">
        <f>VLOOKUP(Tabla6[[#This Row],[DIRECCIÓN GENERAL / COORDINACIÓN / SUBDIRECCIÓN]],Tabla37[[#All],[Columna1]:[EOD]],2,0)</f>
        <v>266_9999</v>
      </c>
      <c r="L20" s="74">
        <v>55</v>
      </c>
      <c r="M20" s="75" t="s">
        <v>61</v>
      </c>
      <c r="N20" s="76">
        <v>2</v>
      </c>
      <c r="O20" s="77">
        <v>1701</v>
      </c>
      <c r="P20" s="78" t="str">
        <f>VLOOKUP(Tabla6[[#This Row],[GEO]],Listas!$A$48:$B$77,2,0)</f>
        <v>QUITO</v>
      </c>
      <c r="Q20" s="75">
        <v>202</v>
      </c>
      <c r="R20" s="78">
        <v>9999</v>
      </c>
      <c r="S20" s="78">
        <v>9999</v>
      </c>
      <c r="T20" s="79" t="s">
        <v>70</v>
      </c>
      <c r="U20" s="80">
        <v>84</v>
      </c>
      <c r="V20" s="79">
        <v>840104</v>
      </c>
      <c r="W20" s="81" t="str">
        <f>VLOOKUP(Tabla6[[#This Row],[ÍTEM PRESUPUESTARIO]],Tabla2[#All],2,0)</f>
        <v>MAQUINARIAS Y EQUIPOS</v>
      </c>
      <c r="X20" s="31">
        <v>160073.43</v>
      </c>
      <c r="Y20" s="31">
        <f>160073.43-160073.43</f>
        <v>0</v>
      </c>
      <c r="Z20" s="32">
        <v>0</v>
      </c>
      <c r="AA20" s="62">
        <v>0</v>
      </c>
      <c r="AB20" s="62">
        <v>0</v>
      </c>
      <c r="AC20" s="62">
        <v>0</v>
      </c>
      <c r="AD20" s="62">
        <v>0</v>
      </c>
      <c r="AE20" s="62">
        <v>0</v>
      </c>
      <c r="AF20" s="62">
        <v>0</v>
      </c>
      <c r="AG20" s="62">
        <v>0</v>
      </c>
      <c r="AH20" s="62">
        <v>0</v>
      </c>
      <c r="AI20" s="62">
        <v>0</v>
      </c>
      <c r="AJ20" s="62">
        <v>0</v>
      </c>
      <c r="AK20" s="62">
        <v>0</v>
      </c>
      <c r="AL20" s="82">
        <f>+SUBTOTAL(9,Tabla6[[#This Row],[ENE]:[DIC]])</f>
        <v>0</v>
      </c>
      <c r="AM20" s="83" t="str">
        <f t="shared" si="0"/>
        <v>OK</v>
      </c>
      <c r="AN20" s="86">
        <v>0</v>
      </c>
      <c r="AO20" s="32">
        <f>+Tabla6[[#This Row],[PRESUPUESTO VIGENTE]]-Tabla6[[#This Row],[CERTIFICACIÓN PAPP]]</f>
        <v>0</v>
      </c>
    </row>
    <row r="21" spans="1:43" s="34" customFormat="1" ht="90" x14ac:dyDescent="0.25">
      <c r="A21" s="65" t="s">
        <v>54</v>
      </c>
      <c r="B21" s="66" t="str">
        <f>VLOOKUP(Tabla6[[#This Row],[OBJETIVOS PND]],Listas!$A$1:$B$3,2,0)</f>
        <v>9.3 MPULSAR LA REDUCCIÓN DE RIESGOS DE DESASTRES Y ATENCIÓN OPORTUNA A EMERGENCIAS ANTE AMENAZAS NATURALES O ANTRÓPICAS EN TODOS LOS SECTORES Y NIVELES TERRITORIALES</v>
      </c>
      <c r="C21" s="67" t="s">
        <v>55</v>
      </c>
      <c r="D21" s="68" t="s">
        <v>56</v>
      </c>
      <c r="E21" s="69" t="s">
        <v>57</v>
      </c>
      <c r="F21" s="69" t="s">
        <v>58</v>
      </c>
      <c r="G21" s="70" t="s">
        <v>59</v>
      </c>
      <c r="H21" s="71" t="str">
        <f>VLOOKUP(Tabla6[[#This Row],[DIRECCIÓN]],DIRECCIÓN[#All],2,0)</f>
        <v>OPERACIONES</v>
      </c>
      <c r="I21" s="70" t="s">
        <v>71</v>
      </c>
      <c r="J21" s="72">
        <v>1</v>
      </c>
      <c r="K21" s="73" t="str">
        <f>VLOOKUP(Tabla6[[#This Row],[DIRECCIÓN GENERAL / COORDINACIÓN / SUBDIRECCIÓN]],Tabla37[[#All],[Columna1]:[EOD]],2,0)</f>
        <v>266_9999</v>
      </c>
      <c r="L21" s="74">
        <v>55</v>
      </c>
      <c r="M21" s="75" t="s">
        <v>61</v>
      </c>
      <c r="N21" s="76">
        <v>2</v>
      </c>
      <c r="O21" s="77">
        <v>1701</v>
      </c>
      <c r="P21" s="78" t="str">
        <f>VLOOKUP(Tabla6[[#This Row],[GEO]],Listas!$A$48:$B$77,2,0)</f>
        <v>QUITO</v>
      </c>
      <c r="Q21" s="75">
        <v>202</v>
      </c>
      <c r="R21" s="78">
        <v>9999</v>
      </c>
      <c r="S21" s="78">
        <v>9999</v>
      </c>
      <c r="T21" s="79" t="s">
        <v>70</v>
      </c>
      <c r="U21" s="80">
        <v>84</v>
      </c>
      <c r="V21" s="79">
        <v>840104</v>
      </c>
      <c r="W21" s="81" t="str">
        <f>VLOOKUP(Tabla6[[#This Row],[ÍTEM PRESUPUESTARIO]],Tabla2[#All],2,0)</f>
        <v>MAQUINARIAS Y EQUIPOS</v>
      </c>
      <c r="X21" s="31">
        <v>204288</v>
      </c>
      <c r="Y21" s="31">
        <f>204288-204288</f>
        <v>0</v>
      </c>
      <c r="Z21" s="32">
        <v>0</v>
      </c>
      <c r="AA21" s="62">
        <v>0</v>
      </c>
      <c r="AB21" s="62">
        <v>0</v>
      </c>
      <c r="AC21" s="62">
        <v>0</v>
      </c>
      <c r="AD21" s="62">
        <v>0</v>
      </c>
      <c r="AE21" s="62">
        <v>0</v>
      </c>
      <c r="AF21" s="62">
        <v>0</v>
      </c>
      <c r="AG21" s="62">
        <v>0</v>
      </c>
      <c r="AH21" s="62">
        <v>0</v>
      </c>
      <c r="AI21" s="62">
        <v>0</v>
      </c>
      <c r="AJ21" s="62">
        <v>0</v>
      </c>
      <c r="AK21" s="62">
        <v>0</v>
      </c>
      <c r="AL21" s="82">
        <f>+SUBTOTAL(9,Tabla6[[#This Row],[ENE]:[DIC]])</f>
        <v>0</v>
      </c>
      <c r="AM21" s="83" t="str">
        <f t="shared" si="0"/>
        <v>OK</v>
      </c>
      <c r="AN21" s="86">
        <v>0</v>
      </c>
      <c r="AO21" s="32">
        <f>+Tabla6[[#This Row],[PRESUPUESTO VIGENTE]]-Tabla6[[#This Row],[CERTIFICACIÓN PAPP]]</f>
        <v>0</v>
      </c>
    </row>
    <row r="22" spans="1:43" s="34" customFormat="1" ht="90" x14ac:dyDescent="0.25">
      <c r="A22" s="65" t="s">
        <v>54</v>
      </c>
      <c r="B22" s="66" t="str">
        <f>VLOOKUP(Tabla6[[#This Row],[OBJETIVOS PND]],Listas!$A$1:$B$3,2,0)</f>
        <v>9.3 MPULSAR LA REDUCCIÓN DE RIESGOS DE DESASTRES Y ATENCIÓN OPORTUNA A EMERGENCIAS ANTE AMENAZAS NATURALES O ANTRÓPICAS EN TODOS LOS SECTORES Y NIVELES TERRITORIALES</v>
      </c>
      <c r="C22" s="67" t="s">
        <v>55</v>
      </c>
      <c r="D22" s="68" t="s">
        <v>56</v>
      </c>
      <c r="E22" s="69" t="s">
        <v>57</v>
      </c>
      <c r="F22" s="69" t="s">
        <v>58</v>
      </c>
      <c r="G22" s="70" t="s">
        <v>59</v>
      </c>
      <c r="H22" s="71" t="str">
        <f>VLOOKUP(Tabla6[[#This Row],[DIRECCIÓN]],DIRECCIÓN[#All],2,0)</f>
        <v>OPERACIONES</v>
      </c>
      <c r="I22" s="70" t="s">
        <v>72</v>
      </c>
      <c r="J22" s="72">
        <v>1</v>
      </c>
      <c r="K22" s="73" t="str">
        <f>VLOOKUP(Tabla6[[#This Row],[DIRECCIÓN GENERAL / COORDINACIÓN / SUBDIRECCIÓN]],Tabla37[[#All],[Columna1]:[EOD]],2,0)</f>
        <v>266_9999</v>
      </c>
      <c r="L22" s="74">
        <v>55</v>
      </c>
      <c r="M22" s="75" t="s">
        <v>61</v>
      </c>
      <c r="N22" s="76">
        <v>2</v>
      </c>
      <c r="O22" s="77">
        <v>1701</v>
      </c>
      <c r="P22" s="78" t="str">
        <f>VLOOKUP(Tabla6[[#This Row],[GEO]],Listas!$A$48:$B$77,2,0)</f>
        <v>QUITO</v>
      </c>
      <c r="Q22" s="75">
        <v>202</v>
      </c>
      <c r="R22" s="78">
        <v>9999</v>
      </c>
      <c r="S22" s="78">
        <v>9999</v>
      </c>
      <c r="T22" s="79" t="s">
        <v>70</v>
      </c>
      <c r="U22" s="80">
        <v>84</v>
      </c>
      <c r="V22" s="79">
        <v>840104</v>
      </c>
      <c r="W22" s="81" t="str">
        <f>VLOOKUP(Tabla6[[#This Row],[ÍTEM PRESUPUESTARIO]],Tabla2[#All],2,0)</f>
        <v>MAQUINARIAS Y EQUIPOS</v>
      </c>
      <c r="X22" s="31">
        <v>209854.4</v>
      </c>
      <c r="Y22" s="31">
        <f>209854.4-209854.4</f>
        <v>0</v>
      </c>
      <c r="Z22" s="32">
        <v>0</v>
      </c>
      <c r="AA22" s="62">
        <v>0</v>
      </c>
      <c r="AB22" s="62">
        <v>0</v>
      </c>
      <c r="AC22" s="62">
        <v>0</v>
      </c>
      <c r="AD22" s="62">
        <v>0</v>
      </c>
      <c r="AE22" s="62">
        <v>0</v>
      </c>
      <c r="AF22" s="62">
        <v>0</v>
      </c>
      <c r="AG22" s="62">
        <v>0</v>
      </c>
      <c r="AH22" s="62">
        <v>0</v>
      </c>
      <c r="AI22" s="62">
        <v>0</v>
      </c>
      <c r="AJ22" s="62">
        <v>0</v>
      </c>
      <c r="AK22" s="62">
        <v>0</v>
      </c>
      <c r="AL22" s="82">
        <f>+SUBTOTAL(9,Tabla6[[#This Row],[ENE]:[DIC]])</f>
        <v>0</v>
      </c>
      <c r="AM22" s="83" t="str">
        <f t="shared" si="0"/>
        <v>OK</v>
      </c>
      <c r="AN22" s="86">
        <v>0</v>
      </c>
      <c r="AO22" s="32">
        <f>+Tabla6[[#This Row],[PRESUPUESTO VIGENTE]]-Tabla6[[#This Row],[CERTIFICACIÓN PAPP]]</f>
        <v>0</v>
      </c>
    </row>
    <row r="23" spans="1:43" s="34" customFormat="1" ht="90" x14ac:dyDescent="0.25">
      <c r="A23" s="65" t="s">
        <v>54</v>
      </c>
      <c r="B23" s="66" t="str">
        <f>VLOOKUP(Tabla6[[#This Row],[OBJETIVOS PND]],Listas!$A$1:$B$3,2,0)</f>
        <v>9.3 MPULSAR LA REDUCCIÓN DE RIESGOS DE DESASTRES Y ATENCIÓN OPORTUNA A EMERGENCIAS ANTE AMENAZAS NATURALES O ANTRÓPICAS EN TODOS LOS SECTORES Y NIVELES TERRITORIALES</v>
      </c>
      <c r="C23" s="67" t="s">
        <v>55</v>
      </c>
      <c r="D23" s="68" t="s">
        <v>56</v>
      </c>
      <c r="E23" s="69" t="s">
        <v>57</v>
      </c>
      <c r="F23" s="69" t="s">
        <v>58</v>
      </c>
      <c r="G23" s="70" t="s">
        <v>59</v>
      </c>
      <c r="H23" s="71" t="str">
        <f>VLOOKUP(Tabla6[[#This Row],[DIRECCIÓN]],DIRECCIÓN[#All],2,0)</f>
        <v>OPERACIONES</v>
      </c>
      <c r="I23" s="70" t="s">
        <v>73</v>
      </c>
      <c r="J23" s="72">
        <v>1</v>
      </c>
      <c r="K23" s="73" t="str">
        <f>VLOOKUP(Tabla6[[#This Row],[DIRECCIÓN GENERAL / COORDINACIÓN / SUBDIRECCIÓN]],Tabla37[[#All],[Columna1]:[EOD]],2,0)</f>
        <v>266_9999</v>
      </c>
      <c r="L23" s="74">
        <v>55</v>
      </c>
      <c r="M23" s="75" t="s">
        <v>61</v>
      </c>
      <c r="N23" s="76">
        <v>2</v>
      </c>
      <c r="O23" s="77">
        <v>1701</v>
      </c>
      <c r="P23" s="78" t="str">
        <f>VLOOKUP(Tabla6[[#This Row],[GEO]],Listas!$A$48:$B$77,2,0)</f>
        <v>QUITO</v>
      </c>
      <c r="Q23" s="75">
        <v>202</v>
      </c>
      <c r="R23" s="78">
        <v>9999</v>
      </c>
      <c r="S23" s="78">
        <v>9999</v>
      </c>
      <c r="T23" s="79" t="s">
        <v>70</v>
      </c>
      <c r="U23" s="80">
        <v>84</v>
      </c>
      <c r="V23" s="79">
        <v>840104</v>
      </c>
      <c r="W23" s="81" t="str">
        <f>VLOOKUP(Tabla6[[#This Row],[ÍTEM PRESUPUESTARIO]],Tabla2[#All],2,0)</f>
        <v>MAQUINARIAS Y EQUIPOS</v>
      </c>
      <c r="X23" s="31">
        <v>42452.480000000003</v>
      </c>
      <c r="Y23" s="31">
        <f>42452.48-42452.48</f>
        <v>0</v>
      </c>
      <c r="Z23" s="32">
        <v>0</v>
      </c>
      <c r="AA23" s="62">
        <v>0</v>
      </c>
      <c r="AB23" s="62">
        <v>0</v>
      </c>
      <c r="AC23" s="62">
        <v>0</v>
      </c>
      <c r="AD23" s="62">
        <v>0</v>
      </c>
      <c r="AE23" s="62">
        <v>0</v>
      </c>
      <c r="AF23" s="62">
        <v>0</v>
      </c>
      <c r="AG23" s="62">
        <v>0</v>
      </c>
      <c r="AH23" s="62">
        <v>0</v>
      </c>
      <c r="AI23" s="62">
        <v>0</v>
      </c>
      <c r="AJ23" s="62">
        <v>0</v>
      </c>
      <c r="AK23" s="62">
        <v>0</v>
      </c>
      <c r="AL23" s="82">
        <f>+SUBTOTAL(9,Tabla6[[#This Row],[ENE]:[DIC]])</f>
        <v>0</v>
      </c>
      <c r="AM23" s="83" t="str">
        <f t="shared" si="0"/>
        <v>OK</v>
      </c>
      <c r="AN23" s="86">
        <v>0</v>
      </c>
      <c r="AO23" s="32">
        <f>+Tabla6[[#This Row],[PRESUPUESTO VIGENTE]]-Tabla6[[#This Row],[CERTIFICACIÓN PAPP]]</f>
        <v>0</v>
      </c>
    </row>
    <row r="24" spans="1:43" s="34" customFormat="1" ht="90" x14ac:dyDescent="0.25">
      <c r="A24" s="65" t="s">
        <v>54</v>
      </c>
      <c r="B24" s="66" t="str">
        <f>VLOOKUP(Tabla6[[#This Row],[OBJETIVOS PND]],Listas!$A$1:$B$3,2,0)</f>
        <v>9.3 MPULSAR LA REDUCCIÓN DE RIESGOS DE DESASTRES Y ATENCIÓN OPORTUNA A EMERGENCIAS ANTE AMENAZAS NATURALES O ANTRÓPICAS EN TODOS LOS SECTORES Y NIVELES TERRITORIALES</v>
      </c>
      <c r="C24" s="67" t="s">
        <v>55</v>
      </c>
      <c r="D24" s="68" t="s">
        <v>56</v>
      </c>
      <c r="E24" s="69" t="s">
        <v>57</v>
      </c>
      <c r="F24" s="69" t="s">
        <v>58</v>
      </c>
      <c r="G24" s="70" t="s">
        <v>59</v>
      </c>
      <c r="H24" s="71" t="str">
        <f>VLOOKUP(Tabla6[[#This Row],[DIRECCIÓN]],DIRECCIÓN[#All],2,0)</f>
        <v>OPERACIONES</v>
      </c>
      <c r="I24" s="70" t="s">
        <v>74</v>
      </c>
      <c r="J24" s="72">
        <v>1</v>
      </c>
      <c r="K24" s="73" t="str">
        <f>VLOOKUP(Tabla6[[#This Row],[DIRECCIÓN GENERAL / COORDINACIÓN / SUBDIRECCIÓN]],Tabla37[[#All],[Columna1]:[EOD]],2,0)</f>
        <v>266_9999</v>
      </c>
      <c r="L24" s="74">
        <v>55</v>
      </c>
      <c r="M24" s="75" t="s">
        <v>61</v>
      </c>
      <c r="N24" s="76">
        <v>2</v>
      </c>
      <c r="O24" s="77">
        <v>1701</v>
      </c>
      <c r="P24" s="78" t="str">
        <f>VLOOKUP(Tabla6[[#This Row],[GEO]],Listas!$A$48:$B$77,2,0)</f>
        <v>QUITO</v>
      </c>
      <c r="Q24" s="75">
        <v>202</v>
      </c>
      <c r="R24" s="78">
        <v>9999</v>
      </c>
      <c r="S24" s="78">
        <v>9999</v>
      </c>
      <c r="T24" s="79" t="s">
        <v>70</v>
      </c>
      <c r="U24" s="80">
        <v>84</v>
      </c>
      <c r="V24" s="79">
        <v>840104</v>
      </c>
      <c r="W24" s="81" t="str">
        <f>VLOOKUP(Tabla6[[#This Row],[ÍTEM PRESUPUESTARIO]],Tabla2[#All],2,0)</f>
        <v>MAQUINARIAS Y EQUIPOS</v>
      </c>
      <c r="X24" s="31">
        <v>8151.359999999986</v>
      </c>
      <c r="Y24" s="31">
        <f>8151.36-8151.36</f>
        <v>0</v>
      </c>
      <c r="Z24" s="32">
        <v>0</v>
      </c>
      <c r="AA24" s="62">
        <v>0</v>
      </c>
      <c r="AB24" s="62">
        <v>0</v>
      </c>
      <c r="AC24" s="62">
        <v>0</v>
      </c>
      <c r="AD24" s="62">
        <v>0</v>
      </c>
      <c r="AE24" s="62">
        <v>0</v>
      </c>
      <c r="AF24" s="62">
        <v>0</v>
      </c>
      <c r="AG24" s="62">
        <v>0</v>
      </c>
      <c r="AH24" s="62">
        <v>0</v>
      </c>
      <c r="AI24" s="62">
        <v>0</v>
      </c>
      <c r="AJ24" s="62">
        <v>0</v>
      </c>
      <c r="AK24" s="62">
        <v>0</v>
      </c>
      <c r="AL24" s="82">
        <f>+SUBTOTAL(9,Tabla6[[#This Row],[ENE]:[DIC]])</f>
        <v>0</v>
      </c>
      <c r="AM24" s="83" t="str">
        <f t="shared" si="0"/>
        <v>OK</v>
      </c>
      <c r="AN24" s="86">
        <v>0</v>
      </c>
      <c r="AO24" s="32">
        <f>+Tabla6[[#This Row],[PRESUPUESTO VIGENTE]]-Tabla6[[#This Row],[CERTIFICACIÓN PAPP]]</f>
        <v>0</v>
      </c>
    </row>
    <row r="25" spans="1:43" s="34" customFormat="1" ht="90" x14ac:dyDescent="0.25">
      <c r="A25" s="65" t="s">
        <v>54</v>
      </c>
      <c r="B25" s="66" t="str">
        <f>VLOOKUP(Tabla6[[#This Row],[OBJETIVOS PND]],Listas!$A$1:$B$3,2,0)</f>
        <v>9.3 MPULSAR LA REDUCCIÓN DE RIESGOS DE DESASTRES Y ATENCIÓN OPORTUNA A EMERGENCIAS ANTE AMENAZAS NATURALES O ANTRÓPICAS EN TODOS LOS SECTORES Y NIVELES TERRITORIALES</v>
      </c>
      <c r="C25" s="67" t="s">
        <v>55</v>
      </c>
      <c r="D25" s="68" t="s">
        <v>56</v>
      </c>
      <c r="E25" s="69" t="s">
        <v>57</v>
      </c>
      <c r="F25" s="69" t="s">
        <v>58</v>
      </c>
      <c r="G25" s="70" t="s">
        <v>59</v>
      </c>
      <c r="H25" s="71" t="str">
        <f>VLOOKUP(Tabla6[[#This Row],[DIRECCIÓN]],DIRECCIÓN[#All],2,0)</f>
        <v>OPERACIONES</v>
      </c>
      <c r="I25" s="70" t="s">
        <v>75</v>
      </c>
      <c r="J25" s="72">
        <v>1</v>
      </c>
      <c r="K25" s="73" t="str">
        <f>VLOOKUP(Tabla6[[#This Row],[DIRECCIÓN GENERAL / COORDINACIÓN / SUBDIRECCIÓN]],Tabla37[[#All],[Columna1]:[EOD]],2,0)</f>
        <v>266_9999</v>
      </c>
      <c r="L25" s="74">
        <v>55</v>
      </c>
      <c r="M25" s="75" t="s">
        <v>61</v>
      </c>
      <c r="N25" s="76">
        <v>2</v>
      </c>
      <c r="O25" s="77">
        <v>1701</v>
      </c>
      <c r="P25" s="78" t="str">
        <f>VLOOKUP(Tabla6[[#This Row],[GEO]],Listas!$A$48:$B$77,2,0)</f>
        <v>QUITO</v>
      </c>
      <c r="Q25" s="75">
        <v>202</v>
      </c>
      <c r="R25" s="78">
        <v>9999</v>
      </c>
      <c r="S25" s="78">
        <v>9999</v>
      </c>
      <c r="T25" s="79" t="s">
        <v>70</v>
      </c>
      <c r="U25" s="80">
        <v>84</v>
      </c>
      <c r="V25" s="79">
        <v>840104</v>
      </c>
      <c r="W25" s="81" t="str">
        <f>VLOOKUP(Tabla6[[#This Row],[ÍTEM PRESUPUESTARIO]],Tabla2[#All],2,0)</f>
        <v>MAQUINARIAS Y EQUIPOS</v>
      </c>
      <c r="X25" s="31">
        <v>600130</v>
      </c>
      <c r="Y25" s="31">
        <f>600130-600130</f>
        <v>0</v>
      </c>
      <c r="Z25" s="32">
        <v>0</v>
      </c>
      <c r="AA25" s="62">
        <v>0</v>
      </c>
      <c r="AB25" s="62">
        <v>0</v>
      </c>
      <c r="AC25" s="62">
        <v>0</v>
      </c>
      <c r="AD25" s="62">
        <v>0</v>
      </c>
      <c r="AE25" s="62">
        <v>0</v>
      </c>
      <c r="AF25" s="62">
        <v>0</v>
      </c>
      <c r="AG25" s="62">
        <v>0</v>
      </c>
      <c r="AH25" s="62">
        <v>0</v>
      </c>
      <c r="AI25" s="62">
        <v>0</v>
      </c>
      <c r="AJ25" s="62">
        <v>0</v>
      </c>
      <c r="AK25" s="62">
        <v>0</v>
      </c>
      <c r="AL25" s="82">
        <f>+SUBTOTAL(9,Tabla6[[#This Row],[ENE]:[DIC]])</f>
        <v>0</v>
      </c>
      <c r="AM25" s="83" t="str">
        <f t="shared" si="0"/>
        <v>OK</v>
      </c>
      <c r="AN25" s="86">
        <v>0</v>
      </c>
      <c r="AO25" s="32">
        <f>+Tabla6[[#This Row],[PRESUPUESTO VIGENTE]]-Tabla6[[#This Row],[CERTIFICACIÓN PAPP]]</f>
        <v>0</v>
      </c>
    </row>
    <row r="26" spans="1:43" s="34" customFormat="1" ht="90" x14ac:dyDescent="0.25">
      <c r="A26" s="65" t="s">
        <v>54</v>
      </c>
      <c r="B26" s="66" t="str">
        <f>VLOOKUP(Tabla6[[#This Row],[OBJETIVOS PND]],Listas!$A$1:$B$3,2,0)</f>
        <v>9.3 MPULSAR LA REDUCCIÓN DE RIESGOS DE DESASTRES Y ATENCIÓN OPORTUNA A EMERGENCIAS ANTE AMENAZAS NATURALES O ANTRÓPICAS EN TODOS LOS SECTORES Y NIVELES TERRITORIALES</v>
      </c>
      <c r="C26" s="67" t="s">
        <v>55</v>
      </c>
      <c r="D26" s="68" t="s">
        <v>56</v>
      </c>
      <c r="E26" s="69" t="s">
        <v>57</v>
      </c>
      <c r="F26" s="69" t="s">
        <v>58</v>
      </c>
      <c r="G26" s="70" t="s">
        <v>59</v>
      </c>
      <c r="H26" s="71" t="str">
        <f>VLOOKUP(Tabla6[[#This Row],[DIRECCIÓN]],DIRECCIÓN[#All],2,0)</f>
        <v>OPERACIONES</v>
      </c>
      <c r="I26" s="70" t="s">
        <v>76</v>
      </c>
      <c r="J26" s="72">
        <v>1</v>
      </c>
      <c r="K26" s="73" t="str">
        <f>VLOOKUP(Tabla6[[#This Row],[DIRECCIÓN GENERAL / COORDINACIÓN / SUBDIRECCIÓN]],Tabla37[[#All],[Columna1]:[EOD]],2,0)</f>
        <v>266_9999</v>
      </c>
      <c r="L26" s="74">
        <v>55</v>
      </c>
      <c r="M26" s="75" t="s">
        <v>61</v>
      </c>
      <c r="N26" s="76">
        <v>2</v>
      </c>
      <c r="O26" s="77">
        <v>1701</v>
      </c>
      <c r="P26" s="78" t="str">
        <f>VLOOKUP(Tabla6[[#This Row],[GEO]],Listas!$A$48:$B$77,2,0)</f>
        <v>QUITO</v>
      </c>
      <c r="Q26" s="75">
        <v>202</v>
      </c>
      <c r="R26" s="78">
        <v>9999</v>
      </c>
      <c r="S26" s="78">
        <v>9999</v>
      </c>
      <c r="T26" s="79" t="s">
        <v>70</v>
      </c>
      <c r="U26" s="80">
        <v>84</v>
      </c>
      <c r="V26" s="79">
        <v>840104</v>
      </c>
      <c r="W26" s="81" t="str">
        <f>VLOOKUP(Tabla6[[#This Row],[ÍTEM PRESUPUESTARIO]],Tabla2[#All],2,0)</f>
        <v>MAQUINARIAS Y EQUIPOS</v>
      </c>
      <c r="X26" s="31">
        <v>31358.69</v>
      </c>
      <c r="Y26" s="31">
        <f>31358.69-31358.69</f>
        <v>0</v>
      </c>
      <c r="Z26" s="32">
        <v>0</v>
      </c>
      <c r="AA26" s="62">
        <v>0</v>
      </c>
      <c r="AB26" s="62">
        <v>0</v>
      </c>
      <c r="AC26" s="62">
        <v>0</v>
      </c>
      <c r="AD26" s="62">
        <v>0</v>
      </c>
      <c r="AE26" s="62">
        <v>0</v>
      </c>
      <c r="AF26" s="62">
        <v>0</v>
      </c>
      <c r="AG26" s="62">
        <v>0</v>
      </c>
      <c r="AH26" s="62">
        <v>0</v>
      </c>
      <c r="AI26" s="62">
        <v>0</v>
      </c>
      <c r="AJ26" s="62">
        <v>0</v>
      </c>
      <c r="AK26" s="62">
        <v>0</v>
      </c>
      <c r="AL26" s="82">
        <f>+SUBTOTAL(9,Tabla6[[#This Row],[ENE]:[DIC]])</f>
        <v>0</v>
      </c>
      <c r="AM26" s="83" t="str">
        <f t="shared" si="0"/>
        <v>OK</v>
      </c>
      <c r="AN26" s="86">
        <v>0</v>
      </c>
      <c r="AO26" s="32">
        <f>+Tabla6[[#This Row],[PRESUPUESTO VIGENTE]]-Tabla6[[#This Row],[CERTIFICACIÓN PAPP]]</f>
        <v>0</v>
      </c>
    </row>
    <row r="27" spans="1:43" s="34" customFormat="1" ht="90" x14ac:dyDescent="0.25">
      <c r="A27" s="65" t="s">
        <v>54</v>
      </c>
      <c r="B27" s="66" t="str">
        <f>VLOOKUP(Tabla6[[#This Row],[OBJETIVOS PND]],Listas!$A$1:$B$3,2,0)</f>
        <v>9.3 MPULSAR LA REDUCCIÓN DE RIESGOS DE DESASTRES Y ATENCIÓN OPORTUNA A EMERGENCIAS ANTE AMENAZAS NATURALES O ANTRÓPICAS EN TODOS LOS SECTORES Y NIVELES TERRITORIALES</v>
      </c>
      <c r="C27" s="67" t="s">
        <v>55</v>
      </c>
      <c r="D27" s="68" t="s">
        <v>56</v>
      </c>
      <c r="E27" s="69" t="s">
        <v>57</v>
      </c>
      <c r="F27" s="69" t="s">
        <v>58</v>
      </c>
      <c r="G27" s="70" t="s">
        <v>59</v>
      </c>
      <c r="H27" s="71" t="str">
        <f>VLOOKUP(Tabla6[[#This Row],[DIRECCIÓN]],DIRECCIÓN[#All],2,0)</f>
        <v>OPERACIONES</v>
      </c>
      <c r="I27" s="70" t="s">
        <v>77</v>
      </c>
      <c r="J27" s="72">
        <v>1</v>
      </c>
      <c r="K27" s="73" t="str">
        <f>VLOOKUP(Tabla6[[#This Row],[DIRECCIÓN GENERAL / COORDINACIÓN / SUBDIRECCIÓN]],Tabla37[[#All],[Columna1]:[EOD]],2,0)</f>
        <v>266_9999</v>
      </c>
      <c r="L27" s="74">
        <v>55</v>
      </c>
      <c r="M27" s="75" t="s">
        <v>61</v>
      </c>
      <c r="N27" s="76">
        <v>2</v>
      </c>
      <c r="O27" s="77">
        <v>1701</v>
      </c>
      <c r="P27" s="78" t="str">
        <f>VLOOKUP(Tabla6[[#This Row],[GEO]],Listas!$A$48:$B$77,2,0)</f>
        <v>QUITO</v>
      </c>
      <c r="Q27" s="75">
        <v>202</v>
      </c>
      <c r="R27" s="78">
        <v>2002</v>
      </c>
      <c r="S27" s="78">
        <v>5072</v>
      </c>
      <c r="T27" s="79" t="s">
        <v>70</v>
      </c>
      <c r="U27" s="80">
        <v>84</v>
      </c>
      <c r="V27" s="79">
        <v>840104</v>
      </c>
      <c r="W27" s="81" t="str">
        <f>VLOOKUP(Tabla6[[#This Row],[ÍTEM PRESUPUESTARIO]],Tabla2[#All],2,0)</f>
        <v>MAQUINARIAS Y EQUIPOS</v>
      </c>
      <c r="X27" s="31">
        <v>182248.64</v>
      </c>
      <c r="Y27" s="31">
        <f>182248.64-130323.18</f>
        <v>51925.460000000021</v>
      </c>
      <c r="Z27" s="32">
        <v>0</v>
      </c>
      <c r="AA27" s="62">
        <v>0</v>
      </c>
      <c r="AB27" s="62">
        <v>0</v>
      </c>
      <c r="AC27" s="62">
        <v>51925.46</v>
      </c>
      <c r="AD27" s="62">
        <v>0</v>
      </c>
      <c r="AE27" s="62">
        <v>0</v>
      </c>
      <c r="AF27" s="62">
        <v>0</v>
      </c>
      <c r="AG27" s="62">
        <v>0</v>
      </c>
      <c r="AH27" s="62">
        <v>0</v>
      </c>
      <c r="AI27" s="62">
        <v>0</v>
      </c>
      <c r="AJ27" s="62">
        <v>0</v>
      </c>
      <c r="AK27" s="62">
        <v>0</v>
      </c>
      <c r="AL27" s="82">
        <f>+SUBTOTAL(9,Tabla6[[#This Row],[ENE]:[DIC]])</f>
        <v>51925.46</v>
      </c>
      <c r="AM27" s="83" t="str">
        <f t="shared" si="0"/>
        <v>OK</v>
      </c>
      <c r="AN27" s="86">
        <f>162722-162722+51925.46-51023</f>
        <v>902.45999999999913</v>
      </c>
      <c r="AO27" s="32">
        <f>+Tabla6[[#This Row],[PRESUPUESTO VIGENTE]]-Tabla6[[#This Row],[CERTIFICACIÓN PAPP]]</f>
        <v>51023.000000000022</v>
      </c>
    </row>
    <row r="28" spans="1:43" s="34" customFormat="1" ht="90" x14ac:dyDescent="0.25">
      <c r="A28" s="65" t="s">
        <v>54</v>
      </c>
      <c r="B28" s="66" t="str">
        <f>VLOOKUP(Tabla6[[#This Row],[OBJETIVOS PND]],Listas!$A$1:$B$3,2,0)</f>
        <v>9.3 MPULSAR LA REDUCCIÓN DE RIESGOS DE DESASTRES Y ATENCIÓN OPORTUNA A EMERGENCIAS ANTE AMENAZAS NATURALES O ANTRÓPICAS EN TODOS LOS SECTORES Y NIVELES TERRITORIALES</v>
      </c>
      <c r="C28" s="67" t="s">
        <v>55</v>
      </c>
      <c r="D28" s="68" t="s">
        <v>56</v>
      </c>
      <c r="E28" s="69" t="s">
        <v>57</v>
      </c>
      <c r="F28" s="69" t="s">
        <v>58</v>
      </c>
      <c r="G28" s="70" t="s">
        <v>59</v>
      </c>
      <c r="H28" s="71" t="str">
        <f>VLOOKUP(Tabla6[[#This Row],[DIRECCIÓN]],DIRECCIÓN[#All],2,0)</f>
        <v>OPERACIONES</v>
      </c>
      <c r="I28" s="70" t="s">
        <v>78</v>
      </c>
      <c r="J28" s="72">
        <v>1</v>
      </c>
      <c r="K28" s="73" t="str">
        <f>VLOOKUP(Tabla6[[#This Row],[DIRECCIÓN GENERAL / COORDINACIÓN / SUBDIRECCIÓN]],Tabla37[[#All],[Columna1]:[EOD]],2,0)</f>
        <v>266_9999</v>
      </c>
      <c r="L28" s="74">
        <v>55</v>
      </c>
      <c r="M28" s="75" t="s">
        <v>61</v>
      </c>
      <c r="N28" s="76">
        <v>2</v>
      </c>
      <c r="O28" s="77">
        <v>1701</v>
      </c>
      <c r="P28" s="78" t="str">
        <f>VLOOKUP(Tabla6[[#This Row],[GEO]],Listas!$A$48:$B$77,2,0)</f>
        <v>QUITO</v>
      </c>
      <c r="Q28" s="75">
        <v>202</v>
      </c>
      <c r="R28" s="78">
        <v>9999</v>
      </c>
      <c r="S28" s="78">
        <v>9999</v>
      </c>
      <c r="T28" s="79" t="s">
        <v>70</v>
      </c>
      <c r="U28" s="80">
        <v>84</v>
      </c>
      <c r="V28" s="79">
        <v>840107</v>
      </c>
      <c r="W28" s="81" t="str">
        <f>VLOOKUP(Tabla6[[#This Row],[ÍTEM PRESUPUESTARIO]],Tabla2[#All],2,0)</f>
        <v>EQUIPOS SISTEMAS Y PAQUETES INFORMÁTICOS</v>
      </c>
      <c r="X28" s="31">
        <v>168672.41</v>
      </c>
      <c r="Y28" s="31">
        <f>168672.41-168672.41</f>
        <v>0</v>
      </c>
      <c r="Z28" s="32">
        <v>0</v>
      </c>
      <c r="AA28" s="62">
        <v>0</v>
      </c>
      <c r="AB28" s="62">
        <v>0</v>
      </c>
      <c r="AC28" s="62">
        <v>0</v>
      </c>
      <c r="AD28" s="62">
        <v>0</v>
      </c>
      <c r="AE28" s="62">
        <v>0</v>
      </c>
      <c r="AF28" s="62">
        <v>0</v>
      </c>
      <c r="AG28" s="62">
        <v>0</v>
      </c>
      <c r="AH28" s="62">
        <v>0</v>
      </c>
      <c r="AI28" s="62">
        <v>0</v>
      </c>
      <c r="AJ28" s="62">
        <v>0</v>
      </c>
      <c r="AK28" s="62">
        <v>0</v>
      </c>
      <c r="AL28" s="82">
        <f>+SUBTOTAL(9,Tabla6[[#This Row],[ENE]:[DIC]])</f>
        <v>0</v>
      </c>
      <c r="AM28" s="83" t="str">
        <f t="shared" si="0"/>
        <v>OK</v>
      </c>
      <c r="AN28" s="86">
        <v>0</v>
      </c>
      <c r="AO28" s="32">
        <f>+Tabla6[[#This Row],[PRESUPUESTO VIGENTE]]-Tabla6[[#This Row],[CERTIFICACIÓN PAPP]]</f>
        <v>0</v>
      </c>
    </row>
    <row r="29" spans="1:43" s="34" customFormat="1" ht="90" x14ac:dyDescent="0.25">
      <c r="A29" s="65" t="s">
        <v>54</v>
      </c>
      <c r="B29" s="66" t="str">
        <f>VLOOKUP(Tabla6[[#This Row],[OBJETIVOS PND]],Listas!$A$1:$B$3,2,0)</f>
        <v>9.3 MPULSAR LA REDUCCIÓN DE RIESGOS DE DESASTRES Y ATENCIÓN OPORTUNA A EMERGENCIAS ANTE AMENAZAS NATURALES O ANTRÓPICAS EN TODOS LOS SECTORES Y NIVELES TERRITORIALES</v>
      </c>
      <c r="C29" s="67" t="s">
        <v>55</v>
      </c>
      <c r="D29" s="68" t="s">
        <v>56</v>
      </c>
      <c r="E29" s="69" t="s">
        <v>57</v>
      </c>
      <c r="F29" s="69" t="s">
        <v>58</v>
      </c>
      <c r="G29" s="70" t="s">
        <v>59</v>
      </c>
      <c r="H29" s="71" t="str">
        <f>VLOOKUP(Tabla6[[#This Row],[DIRECCIÓN]],DIRECCIÓN[#All],2,0)</f>
        <v>OPERACIONES</v>
      </c>
      <c r="I29" s="70" t="s">
        <v>79</v>
      </c>
      <c r="J29" s="72">
        <v>1</v>
      </c>
      <c r="K29" s="73" t="str">
        <f>VLOOKUP(Tabla6[[#This Row],[DIRECCIÓN GENERAL / COORDINACIÓN / SUBDIRECCIÓN]],Tabla37[[#All],[Columna1]:[EOD]],2,0)</f>
        <v>266_9999</v>
      </c>
      <c r="L29" s="74">
        <v>55</v>
      </c>
      <c r="M29" s="75" t="s">
        <v>61</v>
      </c>
      <c r="N29" s="76">
        <v>2</v>
      </c>
      <c r="O29" s="84">
        <v>1701</v>
      </c>
      <c r="P29" s="78" t="str">
        <f>VLOOKUP(Tabla6[[#This Row],[GEO]],Listas!$A$48:$B$77,2,0)</f>
        <v>QUITO</v>
      </c>
      <c r="Q29" s="75">
        <v>202</v>
      </c>
      <c r="R29" s="78">
        <v>8888</v>
      </c>
      <c r="S29" s="78">
        <v>8888</v>
      </c>
      <c r="T29" s="79" t="s">
        <v>70</v>
      </c>
      <c r="U29" s="80">
        <v>84</v>
      </c>
      <c r="V29" s="79">
        <v>840104</v>
      </c>
      <c r="W29" s="81" t="str">
        <f>VLOOKUP(Tabla6[[#This Row],[ÍTEM PRESUPUESTARIO]],Tabla2[#All],2,0)</f>
        <v>MAQUINARIAS Y EQUIPOS</v>
      </c>
      <c r="X29" s="31">
        <v>0</v>
      </c>
      <c r="Y29" s="31">
        <v>111699</v>
      </c>
      <c r="Z29" s="32">
        <v>0</v>
      </c>
      <c r="AA29" s="32">
        <v>0</v>
      </c>
      <c r="AB29" s="32">
        <v>0</v>
      </c>
      <c r="AC29" s="32">
        <v>0</v>
      </c>
      <c r="AD29" s="32">
        <v>0</v>
      </c>
      <c r="AE29" s="32">
        <v>111699</v>
      </c>
      <c r="AF29" s="32">
        <v>0</v>
      </c>
      <c r="AG29" s="32">
        <v>0</v>
      </c>
      <c r="AH29" s="32">
        <v>0</v>
      </c>
      <c r="AI29" s="32">
        <v>0</v>
      </c>
      <c r="AJ29" s="32">
        <v>0</v>
      </c>
      <c r="AK29" s="32">
        <v>0</v>
      </c>
      <c r="AL29" s="82">
        <f>+SUBTOTAL(9,Tabla6[[#This Row],[ENE]:[DIC]])</f>
        <v>111699</v>
      </c>
      <c r="AM29" s="83" t="str">
        <f>IF(AL29=Y29,"OK",Y29-AL29)</f>
        <v>OK</v>
      </c>
      <c r="AN29" s="32">
        <f>162722-51023</f>
        <v>111699</v>
      </c>
      <c r="AO29" s="32">
        <f>+Tabla6[[#This Row],[PRESUPUESTO VIGENTE]]-Tabla6[[#This Row],[CERTIFICACIÓN PAPP]]</f>
        <v>0</v>
      </c>
    </row>
    <row r="30" spans="1:43" s="34" customFormat="1" ht="90" x14ac:dyDescent="0.25">
      <c r="A30" s="98" t="s">
        <v>54</v>
      </c>
      <c r="B30" s="88" t="str">
        <f>VLOOKUP(Tabla6[[#This Row],[OBJETIVOS PND]],Listas!$A$1:$B$3,2,0)</f>
        <v>9.3 MPULSAR LA REDUCCIÓN DE RIESGOS DE DESASTRES Y ATENCIÓN OPORTUNA A EMERGENCIAS ANTE AMENAZAS NATURALES O ANTRÓPICAS EN TODOS LOS SECTORES Y NIVELES TERRITORIALES</v>
      </c>
      <c r="C30" s="67" t="s">
        <v>55</v>
      </c>
      <c r="D30" s="68" t="s">
        <v>56</v>
      </c>
      <c r="E30" s="69" t="s">
        <v>57</v>
      </c>
      <c r="F30" s="69" t="s">
        <v>58</v>
      </c>
      <c r="G30" s="70" t="s">
        <v>59</v>
      </c>
      <c r="H30" s="90" t="str">
        <f>VLOOKUP(Tabla6[[#This Row],[DIRECCIÓN]],DIRECCIÓN[#All],2,0)</f>
        <v>OPERACIONES</v>
      </c>
      <c r="I30" s="89" t="s">
        <v>80</v>
      </c>
      <c r="J30" s="99">
        <v>1</v>
      </c>
      <c r="K30" s="91" t="str">
        <f>VLOOKUP(Tabla6[[#This Row],[DIRECCIÓN GENERAL / COORDINACIÓN / SUBDIRECCIÓN]],Tabla37[[#All],[Columna1]:[EOD]],2,0)</f>
        <v>266_9999</v>
      </c>
      <c r="L30" s="74">
        <v>55</v>
      </c>
      <c r="M30" s="75" t="s">
        <v>61</v>
      </c>
      <c r="N30" s="76">
        <v>2</v>
      </c>
      <c r="O30" s="77">
        <v>1701</v>
      </c>
      <c r="P30" s="92" t="str">
        <f>VLOOKUP(Tabla6[[#This Row],[GEO]],Listas!$A$48:$B$77,2,0)</f>
        <v>QUITO</v>
      </c>
      <c r="Q30" s="75">
        <v>202</v>
      </c>
      <c r="R30" s="78">
        <v>8888</v>
      </c>
      <c r="S30" s="92">
        <v>8888</v>
      </c>
      <c r="T30" s="79" t="s">
        <v>70</v>
      </c>
      <c r="U30" s="80">
        <v>84</v>
      </c>
      <c r="V30" s="79">
        <v>840104</v>
      </c>
      <c r="W30" s="93" t="str">
        <f>VLOOKUP(Tabla6[[#This Row],[ÍTEM PRESUPUESTARIO]],Tabla2[#All],2,0)</f>
        <v>MAQUINARIAS Y EQUIPOS</v>
      </c>
      <c r="X30" s="94">
        <v>0</v>
      </c>
      <c r="Y30" s="31">
        <f>675009+51023-200812</f>
        <v>525220</v>
      </c>
      <c r="Z30" s="95">
        <v>0</v>
      </c>
      <c r="AA30" s="95">
        <v>0</v>
      </c>
      <c r="AB30" s="95">
        <v>0</v>
      </c>
      <c r="AC30" s="95">
        <v>0</v>
      </c>
      <c r="AD30" s="95">
        <v>525220</v>
      </c>
      <c r="AE30" s="95">
        <v>0</v>
      </c>
      <c r="AF30" s="95">
        <v>0</v>
      </c>
      <c r="AG30" s="95">
        <v>0</v>
      </c>
      <c r="AH30" s="95">
        <v>0</v>
      </c>
      <c r="AI30" s="95">
        <v>0</v>
      </c>
      <c r="AJ30" s="95">
        <v>0</v>
      </c>
      <c r="AK30" s="95">
        <v>0</v>
      </c>
      <c r="AL30" s="96">
        <f>+SUBTOTAL(9,Tabla6[[#This Row],[ENE]:[DIC]])</f>
        <v>525220</v>
      </c>
      <c r="AM30" s="97" t="str">
        <f>IF(AL30=Y30,"OK",Y30-AL30)</f>
        <v>OK</v>
      </c>
      <c r="AN30" s="95">
        <v>510428.25</v>
      </c>
      <c r="AO30" s="95">
        <f>+Tabla6[[#This Row],[PRESUPUESTO VIGENTE]]-Tabla6[[#This Row],[CERTIFICACIÓN PAPP]]</f>
        <v>14791.75</v>
      </c>
      <c r="AP30" s="122"/>
      <c r="AQ30" s="122"/>
    </row>
    <row r="31" spans="1:43" s="34" customFormat="1" ht="90" x14ac:dyDescent="0.25">
      <c r="A31" s="98" t="s">
        <v>54</v>
      </c>
      <c r="B31" s="88" t="str">
        <f>VLOOKUP(Tabla6[[#This Row],[OBJETIVOS PND]],Listas!$A$1:$B$3,2,0)</f>
        <v>9.3 MPULSAR LA REDUCCIÓN DE RIESGOS DE DESASTRES Y ATENCIÓN OPORTUNA A EMERGENCIAS ANTE AMENAZAS NATURALES O ANTRÓPICAS EN TODOS LOS SECTORES Y NIVELES TERRITORIALES</v>
      </c>
      <c r="C31" s="67" t="s">
        <v>55</v>
      </c>
      <c r="D31" s="68" t="s">
        <v>56</v>
      </c>
      <c r="E31" s="69" t="s">
        <v>57</v>
      </c>
      <c r="F31" s="69" t="s">
        <v>58</v>
      </c>
      <c r="G31" s="70" t="s">
        <v>59</v>
      </c>
      <c r="H31" s="90" t="str">
        <f>VLOOKUP(Tabla6[[#This Row],[DIRECCIÓN]],DIRECCIÓN[#All],2,0)</f>
        <v>OPERACIONES</v>
      </c>
      <c r="I31" s="89" t="s">
        <v>80</v>
      </c>
      <c r="J31" s="99">
        <v>1</v>
      </c>
      <c r="K31" s="91" t="str">
        <f>VLOOKUP(Tabla6[[#This Row],[DIRECCIÓN GENERAL / COORDINACIÓN / SUBDIRECCIÓN]],Tabla37[[#All],[Columna1]:[EOD]],2,0)</f>
        <v>266_9999</v>
      </c>
      <c r="L31" s="74">
        <v>55</v>
      </c>
      <c r="M31" s="75" t="s">
        <v>61</v>
      </c>
      <c r="N31" s="76">
        <v>2</v>
      </c>
      <c r="O31" s="77">
        <v>1701</v>
      </c>
      <c r="P31" s="92" t="str">
        <f>VLOOKUP(Tabla6[[#This Row],[GEO]],Listas!$A$48:$B$77,2,0)</f>
        <v>QUITO</v>
      </c>
      <c r="Q31" s="75">
        <v>202</v>
      </c>
      <c r="R31" s="78">
        <v>8888</v>
      </c>
      <c r="S31" s="92">
        <v>8888</v>
      </c>
      <c r="T31" s="79" t="s">
        <v>70</v>
      </c>
      <c r="U31" s="80">
        <v>84</v>
      </c>
      <c r="V31" s="79">
        <v>840107</v>
      </c>
      <c r="W31" s="93" t="str">
        <f>VLOOKUP(Tabla6[[#This Row],[ÍTEM PRESUPUESTARIO]],Tabla2[#All],2,0)</f>
        <v>EQUIPOS SISTEMAS Y PAQUETES INFORMÁTICOS</v>
      </c>
      <c r="X31" s="94">
        <v>0</v>
      </c>
      <c r="Y31" s="94">
        <v>200812</v>
      </c>
      <c r="Z31" s="95">
        <v>0</v>
      </c>
      <c r="AA31" s="95">
        <v>0</v>
      </c>
      <c r="AB31" s="95">
        <v>0</v>
      </c>
      <c r="AC31" s="95">
        <v>0</v>
      </c>
      <c r="AD31" s="95">
        <v>0</v>
      </c>
      <c r="AE31" s="95">
        <v>0</v>
      </c>
      <c r="AF31" s="95">
        <v>0</v>
      </c>
      <c r="AG31" s="95">
        <v>0</v>
      </c>
      <c r="AH31" s="95">
        <v>0</v>
      </c>
      <c r="AI31" s="95">
        <v>0</v>
      </c>
      <c r="AJ31" s="95">
        <v>0</v>
      </c>
      <c r="AK31" s="95">
        <v>200812</v>
      </c>
      <c r="AL31" s="96">
        <f>+SUBTOTAL(9,Tabla6[[#This Row],[ENE]:[DIC]])</f>
        <v>200812</v>
      </c>
      <c r="AM31" s="97" t="str">
        <f>IF(AL31=Y31,"OK",Y31-AL31)</f>
        <v>OK</v>
      </c>
      <c r="AN31" s="120">
        <v>200812</v>
      </c>
      <c r="AO31" s="121">
        <f>+Tabla6[[#This Row],[PRESUPUESTO VIGENTE]]-Tabla6[[#This Row],[CERTIFICACIÓN PAPP]]</f>
        <v>0</v>
      </c>
    </row>
    <row r="32" spans="1:43" s="34" customFormat="1" ht="90" x14ac:dyDescent="0.25">
      <c r="A32" s="65" t="s">
        <v>54</v>
      </c>
      <c r="B32" s="66" t="str">
        <f>VLOOKUP(Tabla6[[#This Row],[OBJETIVOS PND]],Listas!$A$1:$B$3,2,0)</f>
        <v>9.3 MPULSAR LA REDUCCIÓN DE RIESGOS DE DESASTRES Y ATENCIÓN OPORTUNA A EMERGENCIAS ANTE AMENAZAS NATURALES O ANTRÓPICAS EN TODOS LOS SECTORES Y NIVELES TERRITORIALES</v>
      </c>
      <c r="C32" s="67" t="s">
        <v>55</v>
      </c>
      <c r="D32" s="68" t="s">
        <v>56</v>
      </c>
      <c r="E32" s="69" t="s">
        <v>57</v>
      </c>
      <c r="F32" s="69" t="s">
        <v>58</v>
      </c>
      <c r="G32" s="70" t="s">
        <v>59</v>
      </c>
      <c r="H32" s="71" t="str">
        <f>VLOOKUP(Tabla6[[#This Row],[DIRECCIÓN]],DIRECCIÓN[#All],2,0)</f>
        <v>OPERACIONES</v>
      </c>
      <c r="I32" s="70" t="s">
        <v>81</v>
      </c>
      <c r="J32" s="72">
        <v>1</v>
      </c>
      <c r="K32" s="73" t="str">
        <f>VLOOKUP(Tabla6[[#This Row],[DIRECCIÓN GENERAL / COORDINACIÓN / SUBDIRECCIÓN]],Tabla37[[#All],[Columna1]:[EOD]],2,0)</f>
        <v>266_9999</v>
      </c>
      <c r="L32" s="74">
        <v>55</v>
      </c>
      <c r="M32" s="75" t="s">
        <v>61</v>
      </c>
      <c r="N32" s="76">
        <v>2</v>
      </c>
      <c r="O32" s="77">
        <v>1701</v>
      </c>
      <c r="P32" s="78" t="str">
        <f>VLOOKUP(Tabla6[[#This Row],[GEO]],Listas!$A$48:$B$77,2,0)</f>
        <v>QUITO</v>
      </c>
      <c r="Q32" s="75">
        <v>202</v>
      </c>
      <c r="R32" s="78">
        <v>8888</v>
      </c>
      <c r="S32" s="78">
        <v>8888</v>
      </c>
      <c r="T32" s="79" t="s">
        <v>70</v>
      </c>
      <c r="U32" s="80" t="s">
        <v>82</v>
      </c>
      <c r="V32" s="79">
        <v>840107</v>
      </c>
      <c r="W32" s="81" t="str">
        <f>VLOOKUP(Tabla6[[#This Row],[ÍTEM PRESUPUESTARIO]],Tabla2[#All],2,0)</f>
        <v>EQUIPOS SISTEMAS Y PAQUETES INFORMÁTICOS</v>
      </c>
      <c r="X32" s="31">
        <v>837731</v>
      </c>
      <c r="Y32" s="31">
        <f>837731-162722-675009</f>
        <v>0</v>
      </c>
      <c r="Z32" s="32">
        <v>0</v>
      </c>
      <c r="AA32" s="62">
        <v>0</v>
      </c>
      <c r="AB32" s="62">
        <v>0</v>
      </c>
      <c r="AC32" s="62">
        <v>0</v>
      </c>
      <c r="AD32" s="62">
        <v>0</v>
      </c>
      <c r="AE32" s="62">
        <v>0</v>
      </c>
      <c r="AF32" s="62">
        <v>0</v>
      </c>
      <c r="AG32" s="62">
        <v>0</v>
      </c>
      <c r="AH32" s="62">
        <v>0</v>
      </c>
      <c r="AI32" s="62">
        <v>0</v>
      </c>
      <c r="AJ32" s="62">
        <v>0</v>
      </c>
      <c r="AK32" s="62">
        <v>0</v>
      </c>
      <c r="AL32" s="82">
        <f>+SUBTOTAL(9,Tabla6[[#This Row],[ENE]:[DIC]])</f>
        <v>0</v>
      </c>
      <c r="AM32" s="83" t="str">
        <f t="shared" si="0"/>
        <v>OK</v>
      </c>
      <c r="AN32" s="86">
        <v>0</v>
      </c>
      <c r="AO32" s="87">
        <f>+Tabla6[[#This Row],[PRESUPUESTO VIGENTE]]-Tabla6[[#This Row],[CERTIFICACIÓN PAPP]]</f>
        <v>0</v>
      </c>
    </row>
    <row r="33" spans="1:41" x14ac:dyDescent="0.25">
      <c r="A33" s="52" t="s">
        <v>83</v>
      </c>
      <c r="B33" s="53"/>
      <c r="C33" s="53"/>
      <c r="D33" s="53"/>
      <c r="E33" s="49"/>
      <c r="F33" s="49"/>
      <c r="G33" s="59"/>
      <c r="H33" s="49"/>
      <c r="I33" s="59"/>
      <c r="J33" s="49"/>
      <c r="K33" s="49"/>
      <c r="L33" s="49"/>
      <c r="M33" s="49"/>
      <c r="N33" s="49"/>
      <c r="O33" s="49"/>
      <c r="P33" s="49"/>
      <c r="Q33" s="49"/>
      <c r="R33" s="49"/>
      <c r="S33" s="49"/>
      <c r="T33" s="49"/>
      <c r="U33" s="49"/>
      <c r="V33" s="49"/>
      <c r="W33" s="64"/>
      <c r="X33" s="33">
        <f t="shared" ref="X33:AO33" si="2">SUM(X9:X32)</f>
        <v>2848145.7199999997</v>
      </c>
      <c r="Y33" s="33">
        <f t="shared" si="2"/>
        <v>919006.46</v>
      </c>
      <c r="Z33" s="33">
        <f t="shared" si="2"/>
        <v>0</v>
      </c>
      <c r="AA33" s="33">
        <f t="shared" si="2"/>
        <v>0</v>
      </c>
      <c r="AB33" s="33">
        <f t="shared" si="2"/>
        <v>4150</v>
      </c>
      <c r="AC33" s="33">
        <f t="shared" si="2"/>
        <v>51925.46</v>
      </c>
      <c r="AD33" s="33">
        <f t="shared" si="2"/>
        <v>536848.56999999995</v>
      </c>
      <c r="AE33" s="33">
        <f t="shared" si="2"/>
        <v>121699</v>
      </c>
      <c r="AF33" s="33">
        <f t="shared" si="2"/>
        <v>3571.43</v>
      </c>
      <c r="AG33" s="33">
        <f t="shared" si="2"/>
        <v>0</v>
      </c>
      <c r="AH33" s="33">
        <f t="shared" si="2"/>
        <v>0</v>
      </c>
      <c r="AI33" s="33">
        <f t="shared" si="2"/>
        <v>0</v>
      </c>
      <c r="AJ33" s="33">
        <f t="shared" si="2"/>
        <v>0</v>
      </c>
      <c r="AK33" s="33">
        <f t="shared" si="2"/>
        <v>200812</v>
      </c>
      <c r="AL33" s="33">
        <f t="shared" si="2"/>
        <v>919006.46</v>
      </c>
      <c r="AM33" s="33">
        <f t="shared" si="2"/>
        <v>0</v>
      </c>
      <c r="AN33" s="33">
        <f t="shared" si="2"/>
        <v>838663.14</v>
      </c>
      <c r="AO33" s="33">
        <f t="shared" si="2"/>
        <v>80343.320000000022</v>
      </c>
    </row>
    <row r="36" spans="1:41" x14ac:dyDescent="0.25">
      <c r="AO36" s="102"/>
    </row>
    <row r="38" spans="1:41" x14ac:dyDescent="0.25">
      <c r="Y38" s="139"/>
      <c r="AO38" s="138"/>
    </row>
    <row r="39" spans="1:41" x14ac:dyDescent="0.25">
      <c r="AO39" s="102"/>
    </row>
  </sheetData>
  <mergeCells count="14">
    <mergeCell ref="A6:AM6"/>
    <mergeCell ref="X7:AM7"/>
    <mergeCell ref="A7:D7"/>
    <mergeCell ref="E7:G7"/>
    <mergeCell ref="H7:J7"/>
    <mergeCell ref="K7:W7"/>
    <mergeCell ref="A1:C5"/>
    <mergeCell ref="D1:AM1"/>
    <mergeCell ref="D2:AM2"/>
    <mergeCell ref="D3:AM3"/>
    <mergeCell ref="D4:U4"/>
    <mergeCell ref="V4:AM4"/>
    <mergeCell ref="D5:U5"/>
    <mergeCell ref="V5:AM5"/>
  </mergeCells>
  <dataValidations count="16">
    <dataValidation type="list" allowBlank="1" showInputMessage="1" showErrorMessage="1" sqref="A9:A32" xr:uid="{00000000-0002-0000-0000-000000000000}">
      <formula1>Objetivos</formula1>
    </dataValidation>
    <dataValidation type="list" allowBlank="1" showInputMessage="1" showErrorMessage="1" sqref="C9:C32" xr:uid="{00000000-0002-0000-0000-000001000000}">
      <formula1>Estrategicos</formula1>
    </dataValidation>
    <dataValidation type="list" allowBlank="1" showInputMessage="1" showErrorMessage="1" sqref="E9:E32" xr:uid="{00000000-0002-0000-0000-000002000000}">
      <formula1>Planta</formula1>
    </dataValidation>
    <dataValidation type="list" allowBlank="1" showInputMessage="1" showErrorMessage="1" sqref="T9:T32" xr:uid="{00000000-0002-0000-0000-000003000000}">
      <formula1>TIPO_DE_GASTO</formula1>
    </dataValidation>
    <dataValidation type="list" allowBlank="1" showInputMessage="1" showErrorMessage="1" sqref="N9:N32" xr:uid="{00000000-0002-0000-0000-000004000000}">
      <formula1>AC</formula1>
    </dataValidation>
    <dataValidation type="list" showInputMessage="1" showErrorMessage="1" sqref="D9:D32" xr:uid="{00000000-0002-0000-0000-000005000000}">
      <formula1>Operativos</formula1>
    </dataValidation>
    <dataValidation type="list" allowBlank="1" showInputMessage="1" showErrorMessage="1" sqref="L9:L32" xr:uid="{00000000-0002-0000-0000-000006000000}">
      <formula1>PROGRAMA</formula1>
    </dataValidation>
    <dataValidation type="list" allowBlank="1" showInputMessage="1" showErrorMessage="1" sqref="M9:M32" xr:uid="{00000000-0002-0000-0000-000007000000}">
      <formula1>PROYECTO</formula1>
    </dataValidation>
    <dataValidation type="list" allowBlank="1" showInputMessage="1" showErrorMessage="1" sqref="Q9:Q32" xr:uid="{00000000-0002-0000-0000-000008000000}">
      <formula1>FUENTE</formula1>
    </dataValidation>
    <dataValidation type="list" allowBlank="1" showInputMessage="1" showErrorMessage="1" sqref="R9:R32" xr:uid="{00000000-0002-0000-0000-000009000000}">
      <formula1>ORGANISMO</formula1>
    </dataValidation>
    <dataValidation type="list" allowBlank="1" showInputMessage="1" showErrorMessage="1" sqref="S9:S32" xr:uid="{00000000-0002-0000-0000-00000A000000}">
      <formula1>CORR</formula1>
    </dataValidation>
    <dataValidation type="list" allowBlank="1" showInputMessage="1" showErrorMessage="1" sqref="O9:O32" xr:uid="{00000000-0002-0000-0000-00000B000000}">
      <formula1>GEOG.</formula1>
    </dataValidation>
    <dataValidation type="list" allowBlank="1" showInputMessage="1" showErrorMessage="1" sqref="G9:G32" xr:uid="{00000000-0002-0000-0000-00000C000000}">
      <formula1>INDIRECT($F9)</formula1>
    </dataValidation>
    <dataValidation type="list" allowBlank="1" showInputMessage="1" showErrorMessage="1" sqref="F9:F32" xr:uid="{00000000-0002-0000-0000-00000D000000}">
      <formula1>INDIRECT($E9)</formula1>
    </dataValidation>
    <dataValidation type="list" allowBlank="1" showInputMessage="1" showErrorMessage="1" sqref="U9:U32" xr:uid="{00000000-0002-0000-0000-00000E000000}">
      <formula1>INDIRECT($T9)</formula1>
    </dataValidation>
    <dataValidation type="list" allowBlank="1" showInputMessage="1" showErrorMessage="1" sqref="V9:V32" xr:uid="{00000000-0002-0000-0000-00000F000000}">
      <formula1>INDIRECT("_"&amp;$U9)</formula1>
    </dataValidation>
  </dataValidations>
  <pageMargins left="0.7" right="0.7" top="0.75" bottom="0.75" header="0.3" footer="0.3"/>
  <pageSetup paperSize="9" scale="10" orientation="landscape"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0000000}">
          <x14:formula1>
            <xm:f>Listas2!$N$2:$N$4</xm:f>
          </x14:formula1>
          <xm:sqref>J9:J32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S97"/>
  <sheetViews>
    <sheetView topLeftCell="A16" workbookViewId="0">
      <selection activeCell="C29" sqref="C29"/>
    </sheetView>
  </sheetViews>
  <sheetFormatPr baseColWidth="10" defaultColWidth="11.42578125" defaultRowHeight="15" x14ac:dyDescent="0.25"/>
  <cols>
    <col min="1" max="1" width="16.42578125" customWidth="1"/>
    <col min="2" max="2" width="15.140625" customWidth="1"/>
    <col min="3" max="3" width="24" customWidth="1"/>
    <col min="4" max="4" width="12.140625" customWidth="1"/>
    <col min="5" max="5" width="125.5703125" bestFit="1" customWidth="1"/>
    <col min="7" max="7" width="255.7109375" bestFit="1" customWidth="1"/>
    <col min="9" max="9" width="22" bestFit="1" customWidth="1"/>
    <col min="11" max="11" width="52.140625" customWidth="1"/>
    <col min="13" max="13" width="42.7109375" customWidth="1"/>
    <col min="14" max="14" width="26.7109375" customWidth="1"/>
    <col min="15" max="15" width="24.7109375" customWidth="1"/>
    <col min="17" max="17" width="23.28515625" customWidth="1"/>
    <col min="18" max="18" width="35.5703125" customWidth="1"/>
    <col min="19" max="19" width="17.85546875" customWidth="1"/>
  </cols>
  <sheetData>
    <row r="1" spans="1:19" ht="15.75" thickBot="1" x14ac:dyDescent="0.3">
      <c r="A1" t="s">
        <v>84</v>
      </c>
      <c r="B1" t="s">
        <v>85</v>
      </c>
      <c r="C1" t="s">
        <v>24</v>
      </c>
      <c r="E1" t="s">
        <v>15</v>
      </c>
      <c r="G1" t="s">
        <v>16</v>
      </c>
      <c r="I1" t="s">
        <v>86</v>
      </c>
      <c r="K1" t="s">
        <v>18</v>
      </c>
      <c r="M1" t="s">
        <v>19</v>
      </c>
      <c r="N1" t="s">
        <v>87</v>
      </c>
      <c r="Q1" t="s">
        <v>34</v>
      </c>
      <c r="R1" t="s">
        <v>35</v>
      </c>
    </row>
    <row r="2" spans="1:19" ht="20.25" customHeight="1" thickBot="1" x14ac:dyDescent="0.3">
      <c r="A2" s="2" t="s">
        <v>88</v>
      </c>
      <c r="B2" s="3" t="s">
        <v>89</v>
      </c>
      <c r="C2" s="20">
        <v>1</v>
      </c>
      <c r="E2" s="19" t="s">
        <v>55</v>
      </c>
      <c r="G2" s="54" t="s">
        <v>90</v>
      </c>
      <c r="I2" t="s">
        <v>91</v>
      </c>
      <c r="K2" t="s">
        <v>92</v>
      </c>
      <c r="M2" s="1" t="s">
        <v>93</v>
      </c>
      <c r="N2" s="1" t="s">
        <v>94</v>
      </c>
      <c r="Q2">
        <v>510105</v>
      </c>
      <c r="R2" t="s">
        <v>95</v>
      </c>
    </row>
    <row r="3" spans="1:19" ht="30" customHeight="1" thickBot="1" x14ac:dyDescent="0.3">
      <c r="A3" s="2" t="s">
        <v>54</v>
      </c>
      <c r="B3" s="3" t="s">
        <v>66</v>
      </c>
      <c r="C3">
        <v>55</v>
      </c>
      <c r="E3" s="51" t="s">
        <v>96</v>
      </c>
      <c r="G3" s="54" t="s">
        <v>56</v>
      </c>
      <c r="I3" t="s">
        <v>57</v>
      </c>
      <c r="K3" t="s">
        <v>97</v>
      </c>
      <c r="M3" s="1" t="s">
        <v>98</v>
      </c>
      <c r="N3" t="s">
        <v>94</v>
      </c>
      <c r="Q3">
        <v>510106</v>
      </c>
      <c r="R3" t="s">
        <v>99</v>
      </c>
    </row>
    <row r="4" spans="1:19" ht="34.5" customHeight="1" thickBot="1" x14ac:dyDescent="0.3">
      <c r="E4" s="28" t="s">
        <v>100</v>
      </c>
      <c r="G4" s="54" t="s">
        <v>101</v>
      </c>
      <c r="K4" t="s">
        <v>102</v>
      </c>
      <c r="M4" s="1" t="s">
        <v>103</v>
      </c>
      <c r="N4" t="s">
        <v>94</v>
      </c>
      <c r="Q4">
        <v>510203</v>
      </c>
      <c r="R4" t="s">
        <v>104</v>
      </c>
    </row>
    <row r="5" spans="1:19" ht="30" customHeight="1" thickBot="1" x14ac:dyDescent="0.3">
      <c r="E5" s="28" t="s">
        <v>105</v>
      </c>
      <c r="G5" s="54" t="s">
        <v>106</v>
      </c>
      <c r="K5" t="s">
        <v>107</v>
      </c>
      <c r="M5" s="1" t="s">
        <v>108</v>
      </c>
      <c r="N5" t="s">
        <v>109</v>
      </c>
      <c r="Q5">
        <v>510204</v>
      </c>
      <c r="R5" t="s">
        <v>110</v>
      </c>
    </row>
    <row r="6" spans="1:19" ht="15" customHeight="1" thickBot="1" x14ac:dyDescent="0.3">
      <c r="E6" s="28"/>
      <c r="G6" s="54" t="s">
        <v>111</v>
      </c>
      <c r="K6" t="s">
        <v>112</v>
      </c>
      <c r="M6" s="1" t="s">
        <v>113</v>
      </c>
      <c r="N6" t="s">
        <v>94</v>
      </c>
      <c r="Q6">
        <v>510509</v>
      </c>
      <c r="R6" t="s">
        <v>114</v>
      </c>
    </row>
    <row r="7" spans="1:19" ht="16.5" customHeight="1" thickBot="1" x14ac:dyDescent="0.3">
      <c r="G7" s="54" t="s">
        <v>115</v>
      </c>
      <c r="K7" t="s">
        <v>116</v>
      </c>
      <c r="M7" s="1" t="s">
        <v>117</v>
      </c>
      <c r="N7" t="s">
        <v>94</v>
      </c>
      <c r="Q7">
        <v>510510</v>
      </c>
      <c r="R7" t="s">
        <v>118</v>
      </c>
    </row>
    <row r="8" spans="1:19" ht="14.25" customHeight="1" thickBot="1" x14ac:dyDescent="0.3">
      <c r="G8" s="54" t="s">
        <v>119</v>
      </c>
      <c r="K8" t="s">
        <v>120</v>
      </c>
      <c r="M8" s="1" t="s">
        <v>121</v>
      </c>
      <c r="N8" t="s">
        <v>122</v>
      </c>
      <c r="Q8">
        <v>510512</v>
      </c>
      <c r="R8" t="s">
        <v>123</v>
      </c>
    </row>
    <row r="9" spans="1:19" ht="15" customHeight="1" thickBot="1" x14ac:dyDescent="0.3">
      <c r="E9" s="1"/>
      <c r="G9" s="54" t="s">
        <v>124</v>
      </c>
      <c r="K9" t="s">
        <v>125</v>
      </c>
      <c r="M9" s="1" t="s">
        <v>126</v>
      </c>
      <c r="N9" t="s">
        <v>127</v>
      </c>
      <c r="Q9">
        <v>510513</v>
      </c>
      <c r="R9" t="s">
        <v>128</v>
      </c>
    </row>
    <row r="10" spans="1:19" ht="13.5" customHeight="1" thickBot="1" x14ac:dyDescent="0.3">
      <c r="G10" s="54" t="s">
        <v>129</v>
      </c>
      <c r="K10" t="s">
        <v>130</v>
      </c>
      <c r="M10" s="1" t="s">
        <v>131</v>
      </c>
      <c r="N10" t="s">
        <v>132</v>
      </c>
      <c r="Q10">
        <v>510601</v>
      </c>
      <c r="R10" t="s">
        <v>133</v>
      </c>
    </row>
    <row r="11" spans="1:19" ht="15.75" customHeight="1" thickBot="1" x14ac:dyDescent="0.3">
      <c r="G11" s="54" t="s">
        <v>134</v>
      </c>
      <c r="K11" t="s">
        <v>135</v>
      </c>
      <c r="M11" s="1" t="s">
        <v>136</v>
      </c>
      <c r="N11" t="s">
        <v>132</v>
      </c>
      <c r="Q11">
        <v>510602</v>
      </c>
      <c r="R11" t="s">
        <v>137</v>
      </c>
    </row>
    <row r="12" spans="1:19" ht="15.75" customHeight="1" thickBot="1" x14ac:dyDescent="0.3">
      <c r="G12" s="54" t="s">
        <v>138</v>
      </c>
      <c r="K12" t="s">
        <v>139</v>
      </c>
      <c r="M12" s="1" t="s">
        <v>140</v>
      </c>
      <c r="N12" t="s">
        <v>122</v>
      </c>
      <c r="Q12">
        <v>510704</v>
      </c>
      <c r="R12" t="s">
        <v>141</v>
      </c>
    </row>
    <row r="13" spans="1:19" ht="15.75" customHeight="1" thickBot="1" x14ac:dyDescent="0.3">
      <c r="G13" s="54" t="s">
        <v>142</v>
      </c>
      <c r="K13" t="s">
        <v>143</v>
      </c>
      <c r="M13" s="1" t="s">
        <v>144</v>
      </c>
      <c r="N13" t="s">
        <v>94</v>
      </c>
      <c r="Q13">
        <v>510707</v>
      </c>
      <c r="R13" t="s">
        <v>145</v>
      </c>
    </row>
    <row r="14" spans="1:19" ht="15" customHeight="1" thickBot="1" x14ac:dyDescent="0.3">
      <c r="E14" s="16"/>
      <c r="G14" s="54" t="s">
        <v>146</v>
      </c>
      <c r="M14" s="1" t="s">
        <v>147</v>
      </c>
      <c r="N14" t="s">
        <v>94</v>
      </c>
      <c r="Q14">
        <v>530101</v>
      </c>
      <c r="R14" t="s">
        <v>148</v>
      </c>
    </row>
    <row r="15" spans="1:19" ht="15" customHeight="1" thickBot="1" x14ac:dyDescent="0.3">
      <c r="G15" s="54" t="s">
        <v>149</v>
      </c>
      <c r="M15" s="1" t="s">
        <v>150</v>
      </c>
      <c r="N15" t="s">
        <v>109</v>
      </c>
      <c r="Q15">
        <v>530104</v>
      </c>
      <c r="R15" t="s">
        <v>151</v>
      </c>
    </row>
    <row r="16" spans="1:19" s="1" customFormat="1" ht="18.75" customHeight="1" thickBot="1" x14ac:dyDescent="0.3">
      <c r="E16"/>
      <c r="G16" s="55" t="s">
        <v>152</v>
      </c>
      <c r="M16" s="1" t="s">
        <v>153</v>
      </c>
      <c r="N16" t="s">
        <v>127</v>
      </c>
      <c r="Q16">
        <v>530105</v>
      </c>
      <c r="R16" t="s">
        <v>154</v>
      </c>
      <c r="S16"/>
    </row>
    <row r="17" spans="1:18" ht="15" customHeight="1" x14ac:dyDescent="0.25">
      <c r="E17" s="16"/>
      <c r="M17" s="1" t="s">
        <v>155</v>
      </c>
      <c r="N17" t="s">
        <v>132</v>
      </c>
      <c r="Q17">
        <v>530106</v>
      </c>
      <c r="R17" t="s">
        <v>156</v>
      </c>
    </row>
    <row r="18" spans="1:18" ht="15" customHeight="1" x14ac:dyDescent="0.25">
      <c r="M18" s="1" t="s">
        <v>157</v>
      </c>
      <c r="N18" t="s">
        <v>94</v>
      </c>
      <c r="Q18">
        <v>530201</v>
      </c>
      <c r="R18" t="s">
        <v>158</v>
      </c>
    </row>
    <row r="19" spans="1:18" ht="14.25" customHeight="1" x14ac:dyDescent="0.25">
      <c r="E19" s="16"/>
      <c r="M19" s="1" t="s">
        <v>159</v>
      </c>
      <c r="N19" t="s">
        <v>109</v>
      </c>
      <c r="Q19">
        <v>530202</v>
      </c>
      <c r="R19" t="s">
        <v>160</v>
      </c>
    </row>
    <row r="20" spans="1:18" ht="15.75" customHeight="1" x14ac:dyDescent="0.25">
      <c r="M20" s="1" t="s">
        <v>161</v>
      </c>
      <c r="N20" t="s">
        <v>127</v>
      </c>
      <c r="Q20">
        <v>530203</v>
      </c>
      <c r="R20" t="s">
        <v>162</v>
      </c>
    </row>
    <row r="21" spans="1:18" s="16" customFormat="1" ht="13.5" customHeight="1" x14ac:dyDescent="0.25">
      <c r="E21"/>
      <c r="M21" s="17" t="s">
        <v>163</v>
      </c>
      <c r="N21" t="s">
        <v>132</v>
      </c>
      <c r="Q21" s="16">
        <v>530204</v>
      </c>
      <c r="R21" s="16" t="s">
        <v>164</v>
      </c>
    </row>
    <row r="22" spans="1:18" x14ac:dyDescent="0.25">
      <c r="M22" s="1" t="s">
        <v>117</v>
      </c>
      <c r="N22" t="s">
        <v>122</v>
      </c>
      <c r="Q22" s="16">
        <v>530205</v>
      </c>
      <c r="R22" s="14" t="s">
        <v>165</v>
      </c>
    </row>
    <row r="23" spans="1:18" x14ac:dyDescent="0.25">
      <c r="M23" s="1" t="s">
        <v>117</v>
      </c>
      <c r="N23" t="s">
        <v>127</v>
      </c>
      <c r="Q23">
        <v>530207</v>
      </c>
      <c r="R23" t="s">
        <v>166</v>
      </c>
    </row>
    <row r="24" spans="1:18" s="16" customFormat="1" x14ac:dyDescent="0.25">
      <c r="E24"/>
      <c r="M24" s="1" t="s">
        <v>117</v>
      </c>
      <c r="N24" t="s">
        <v>132</v>
      </c>
      <c r="Q24">
        <v>530208</v>
      </c>
      <c r="R24" t="s">
        <v>167</v>
      </c>
    </row>
    <row r="25" spans="1:18" x14ac:dyDescent="0.25">
      <c r="M25" s="1" t="s">
        <v>59</v>
      </c>
      <c r="N25" s="1" t="s">
        <v>127</v>
      </c>
      <c r="Q25" s="16">
        <v>530209</v>
      </c>
      <c r="R25" s="16" t="s">
        <v>168</v>
      </c>
    </row>
    <row r="26" spans="1:18" s="16" customFormat="1" x14ac:dyDescent="0.25">
      <c r="E26"/>
      <c r="Q26" s="16">
        <v>530224</v>
      </c>
      <c r="R26" s="14" t="s">
        <v>169</v>
      </c>
    </row>
    <row r="27" spans="1:18" x14ac:dyDescent="0.25">
      <c r="Q27" s="16">
        <v>530228</v>
      </c>
      <c r="R27" s="16" t="s">
        <v>170</v>
      </c>
    </row>
    <row r="28" spans="1:18" x14ac:dyDescent="0.25">
      <c r="A28" s="18" t="s">
        <v>32</v>
      </c>
      <c r="B28" t="s">
        <v>87</v>
      </c>
      <c r="C28" t="s">
        <v>33</v>
      </c>
      <c r="Q28" s="16">
        <v>530229</v>
      </c>
      <c r="R28" s="14" t="s">
        <v>171</v>
      </c>
    </row>
    <row r="29" spans="1:18" x14ac:dyDescent="0.25">
      <c r="A29" s="18" t="s">
        <v>172</v>
      </c>
      <c r="C29">
        <v>51</v>
      </c>
      <c r="Q29">
        <v>530241</v>
      </c>
      <c r="R29" t="s">
        <v>173</v>
      </c>
    </row>
    <row r="30" spans="1:18" x14ac:dyDescent="0.25">
      <c r="A30" s="18" t="s">
        <v>62</v>
      </c>
      <c r="C30">
        <v>53</v>
      </c>
      <c r="Q30">
        <v>530246</v>
      </c>
      <c r="R30" t="s">
        <v>174</v>
      </c>
    </row>
    <row r="31" spans="1:18" x14ac:dyDescent="0.25">
      <c r="A31" s="18" t="s">
        <v>70</v>
      </c>
      <c r="B31" s="18"/>
      <c r="C31">
        <v>57</v>
      </c>
      <c r="Q31">
        <v>530301</v>
      </c>
      <c r="R31" t="s">
        <v>175</v>
      </c>
    </row>
    <row r="32" spans="1:18" x14ac:dyDescent="0.25">
      <c r="C32">
        <v>73</v>
      </c>
      <c r="Q32">
        <v>530303</v>
      </c>
      <c r="R32" t="s">
        <v>176</v>
      </c>
    </row>
    <row r="33" spans="1:18" x14ac:dyDescent="0.25">
      <c r="C33">
        <v>84</v>
      </c>
      <c r="Q33">
        <v>530402</v>
      </c>
      <c r="R33" t="s">
        <v>177</v>
      </c>
    </row>
    <row r="34" spans="1:18" x14ac:dyDescent="0.25">
      <c r="C34">
        <v>75</v>
      </c>
      <c r="Q34">
        <v>530403</v>
      </c>
      <c r="R34" t="s">
        <v>178</v>
      </c>
    </row>
    <row r="35" spans="1:18" x14ac:dyDescent="0.25">
      <c r="Q35">
        <v>530404</v>
      </c>
      <c r="R35" t="s">
        <v>179</v>
      </c>
    </row>
    <row r="36" spans="1:18" s="16" customFormat="1" x14ac:dyDescent="0.25">
      <c r="D36"/>
      <c r="E36"/>
      <c r="Q36" s="16">
        <v>530405</v>
      </c>
      <c r="R36" s="16" t="s">
        <v>180</v>
      </c>
    </row>
    <row r="37" spans="1:18" x14ac:dyDescent="0.25">
      <c r="Q37" s="16">
        <v>530418</v>
      </c>
      <c r="R37" s="16" t="s">
        <v>181</v>
      </c>
    </row>
    <row r="38" spans="1:18" x14ac:dyDescent="0.25">
      <c r="D38" t="s">
        <v>26</v>
      </c>
      <c r="Q38" s="16">
        <v>530502</v>
      </c>
      <c r="R38" s="16" t="s">
        <v>182</v>
      </c>
    </row>
    <row r="39" spans="1:18" x14ac:dyDescent="0.25">
      <c r="D39" s="21">
        <v>1</v>
      </c>
      <c r="Q39" s="16">
        <v>530504</v>
      </c>
      <c r="R39" s="14" t="s">
        <v>183</v>
      </c>
    </row>
    <row r="40" spans="1:18" x14ac:dyDescent="0.25">
      <c r="D40" s="21">
        <v>2</v>
      </c>
      <c r="Q40">
        <v>530505</v>
      </c>
      <c r="R40" t="s">
        <v>184</v>
      </c>
    </row>
    <row r="41" spans="1:18" x14ac:dyDescent="0.25">
      <c r="D41" s="21">
        <v>3</v>
      </c>
      <c r="Q41">
        <v>530601</v>
      </c>
      <c r="R41" t="s">
        <v>185</v>
      </c>
    </row>
    <row r="42" spans="1:18" x14ac:dyDescent="0.25">
      <c r="Q42">
        <v>530604</v>
      </c>
      <c r="R42" t="s">
        <v>186</v>
      </c>
    </row>
    <row r="43" spans="1:18" x14ac:dyDescent="0.25">
      <c r="Q43">
        <v>530701</v>
      </c>
      <c r="R43" t="s">
        <v>187</v>
      </c>
    </row>
    <row r="44" spans="1:18" x14ac:dyDescent="0.25">
      <c r="Q44">
        <v>530702</v>
      </c>
      <c r="R44" t="s">
        <v>188</v>
      </c>
    </row>
    <row r="45" spans="1:18" x14ac:dyDescent="0.25">
      <c r="Q45">
        <v>530703</v>
      </c>
      <c r="R45" t="s">
        <v>189</v>
      </c>
    </row>
    <row r="46" spans="1:18" x14ac:dyDescent="0.25">
      <c r="Q46">
        <v>530704</v>
      </c>
      <c r="R46" t="s">
        <v>190</v>
      </c>
    </row>
    <row r="47" spans="1:18" x14ac:dyDescent="0.25">
      <c r="Q47">
        <v>530801</v>
      </c>
      <c r="R47" t="s">
        <v>191</v>
      </c>
    </row>
    <row r="48" spans="1:18" x14ac:dyDescent="0.25">
      <c r="A48" t="s">
        <v>27</v>
      </c>
      <c r="B48" t="s">
        <v>28</v>
      </c>
      <c r="C48" t="s">
        <v>87</v>
      </c>
      <c r="D48" t="s">
        <v>23</v>
      </c>
      <c r="E48" t="s">
        <v>192</v>
      </c>
      <c r="Q48">
        <v>530802</v>
      </c>
      <c r="R48" t="s">
        <v>193</v>
      </c>
    </row>
    <row r="49" spans="1:18" x14ac:dyDescent="0.25">
      <c r="A49">
        <v>100</v>
      </c>
      <c r="B49" t="s">
        <v>194</v>
      </c>
      <c r="C49" t="s">
        <v>120</v>
      </c>
      <c r="D49" t="s">
        <v>195</v>
      </c>
      <c r="Q49">
        <v>530803</v>
      </c>
      <c r="R49" t="s">
        <v>196</v>
      </c>
    </row>
    <row r="50" spans="1:18" x14ac:dyDescent="0.25">
      <c r="A50">
        <v>101</v>
      </c>
      <c r="B50" t="s">
        <v>194</v>
      </c>
      <c r="C50" t="s">
        <v>120</v>
      </c>
      <c r="D50" t="s">
        <v>195</v>
      </c>
      <c r="Q50">
        <v>530804</v>
      </c>
      <c r="R50" t="s">
        <v>197</v>
      </c>
    </row>
    <row r="51" spans="1:18" x14ac:dyDescent="0.25">
      <c r="A51">
        <v>401</v>
      </c>
      <c r="B51" t="s">
        <v>198</v>
      </c>
      <c r="C51" t="s">
        <v>97</v>
      </c>
      <c r="D51" t="s">
        <v>199</v>
      </c>
      <c r="Q51">
        <v>530805</v>
      </c>
      <c r="R51" t="s">
        <v>200</v>
      </c>
    </row>
    <row r="52" spans="1:18" x14ac:dyDescent="0.25">
      <c r="A52">
        <v>600</v>
      </c>
      <c r="B52" t="s">
        <v>201</v>
      </c>
      <c r="C52" t="s">
        <v>107</v>
      </c>
      <c r="D52" t="s">
        <v>202</v>
      </c>
      <c r="Q52">
        <v>530807</v>
      </c>
      <c r="R52" t="s">
        <v>203</v>
      </c>
    </row>
    <row r="53" spans="1:18" x14ac:dyDescent="0.25">
      <c r="A53">
        <v>601</v>
      </c>
      <c r="B53" t="s">
        <v>204</v>
      </c>
      <c r="C53" t="s">
        <v>107</v>
      </c>
      <c r="D53" t="s">
        <v>202</v>
      </c>
      <c r="Q53">
        <v>530808</v>
      </c>
      <c r="R53" t="s">
        <v>205</v>
      </c>
    </row>
    <row r="54" spans="1:18" x14ac:dyDescent="0.25">
      <c r="A54">
        <v>700</v>
      </c>
      <c r="B54" t="s">
        <v>206</v>
      </c>
      <c r="C54" t="s">
        <v>125</v>
      </c>
      <c r="D54" t="s">
        <v>207</v>
      </c>
      <c r="Q54">
        <v>530809</v>
      </c>
      <c r="R54" t="s">
        <v>208</v>
      </c>
    </row>
    <row r="55" spans="1:18" x14ac:dyDescent="0.25">
      <c r="A55">
        <v>701</v>
      </c>
      <c r="B55" t="s">
        <v>209</v>
      </c>
      <c r="C55" t="s">
        <v>125</v>
      </c>
      <c r="D55" t="s">
        <v>207</v>
      </c>
      <c r="Q55">
        <v>530810</v>
      </c>
      <c r="R55" t="s">
        <v>210</v>
      </c>
    </row>
    <row r="56" spans="1:18" x14ac:dyDescent="0.25">
      <c r="A56">
        <v>801</v>
      </c>
      <c r="B56" t="s">
        <v>211</v>
      </c>
      <c r="C56" t="s">
        <v>97</v>
      </c>
      <c r="D56" t="s">
        <v>199</v>
      </c>
      <c r="Q56">
        <v>530811</v>
      </c>
      <c r="R56" t="s">
        <v>212</v>
      </c>
    </row>
    <row r="57" spans="1:18" x14ac:dyDescent="0.25">
      <c r="A57">
        <v>900</v>
      </c>
      <c r="B57" t="s">
        <v>213</v>
      </c>
      <c r="C57" t="s">
        <v>214</v>
      </c>
      <c r="D57" t="s">
        <v>215</v>
      </c>
      <c r="Q57">
        <v>530812</v>
      </c>
      <c r="R57" t="s">
        <v>216</v>
      </c>
    </row>
    <row r="58" spans="1:18" x14ac:dyDescent="0.25">
      <c r="A58">
        <v>916</v>
      </c>
      <c r="B58" t="s">
        <v>213</v>
      </c>
      <c r="C58" t="s">
        <v>214</v>
      </c>
      <c r="D58" t="s">
        <v>215</v>
      </c>
      <c r="Q58">
        <v>530813</v>
      </c>
      <c r="R58" t="s">
        <v>217</v>
      </c>
    </row>
    <row r="59" spans="1:18" x14ac:dyDescent="0.25">
      <c r="A59">
        <v>1000</v>
      </c>
      <c r="B59" t="s">
        <v>218</v>
      </c>
      <c r="C59" t="s">
        <v>97</v>
      </c>
      <c r="D59" t="s">
        <v>199</v>
      </c>
      <c r="Q59">
        <v>530820</v>
      </c>
      <c r="R59" t="s">
        <v>219</v>
      </c>
    </row>
    <row r="60" spans="1:18" x14ac:dyDescent="0.25">
      <c r="A60">
        <v>1001</v>
      </c>
      <c r="B60" t="s">
        <v>220</v>
      </c>
      <c r="C60" t="s">
        <v>97</v>
      </c>
      <c r="D60" t="s">
        <v>199</v>
      </c>
      <c r="Q60">
        <v>530824</v>
      </c>
      <c r="R60" t="s">
        <v>221</v>
      </c>
    </row>
    <row r="61" spans="1:18" x14ac:dyDescent="0.25">
      <c r="A61">
        <v>1100</v>
      </c>
      <c r="B61" t="s">
        <v>222</v>
      </c>
      <c r="C61" t="s">
        <v>125</v>
      </c>
      <c r="D61" t="s">
        <v>207</v>
      </c>
      <c r="Q61">
        <v>530826</v>
      </c>
      <c r="R61" t="s">
        <v>223</v>
      </c>
    </row>
    <row r="62" spans="1:18" x14ac:dyDescent="0.25">
      <c r="A62">
        <v>1101</v>
      </c>
      <c r="B62" t="s">
        <v>222</v>
      </c>
      <c r="C62" t="s">
        <v>125</v>
      </c>
      <c r="D62" t="s">
        <v>207</v>
      </c>
      <c r="Q62">
        <v>530829</v>
      </c>
      <c r="R62" t="s">
        <v>224</v>
      </c>
    </row>
    <row r="63" spans="1:18" x14ac:dyDescent="0.25">
      <c r="A63">
        <v>1200</v>
      </c>
      <c r="B63" t="s">
        <v>225</v>
      </c>
      <c r="C63" t="s">
        <v>214</v>
      </c>
      <c r="D63" t="s">
        <v>215</v>
      </c>
      <c r="Q63">
        <v>531403</v>
      </c>
      <c r="R63" t="s">
        <v>226</v>
      </c>
    </row>
    <row r="64" spans="1:18" x14ac:dyDescent="0.25">
      <c r="A64">
        <v>1201</v>
      </c>
      <c r="B64" t="s">
        <v>225</v>
      </c>
      <c r="C64" t="s">
        <v>214</v>
      </c>
      <c r="D64" t="s">
        <v>215</v>
      </c>
      <c r="Q64">
        <v>531404</v>
      </c>
      <c r="R64" t="s">
        <v>227</v>
      </c>
    </row>
    <row r="65" spans="1:18" x14ac:dyDescent="0.25">
      <c r="A65">
        <v>1300</v>
      </c>
      <c r="B65" t="s">
        <v>228</v>
      </c>
      <c r="C65" t="s">
        <v>112</v>
      </c>
      <c r="D65" t="s">
        <v>229</v>
      </c>
      <c r="Q65">
        <v>531406</v>
      </c>
      <c r="R65" t="s">
        <v>230</v>
      </c>
    </row>
    <row r="66" spans="1:18" x14ac:dyDescent="0.25">
      <c r="A66">
        <v>1301</v>
      </c>
      <c r="B66" t="s">
        <v>228</v>
      </c>
      <c r="C66" t="s">
        <v>112</v>
      </c>
      <c r="D66" t="s">
        <v>229</v>
      </c>
      <c r="Q66">
        <v>531407</v>
      </c>
      <c r="R66" t="s">
        <v>231</v>
      </c>
    </row>
    <row r="67" spans="1:18" ht="17.25" customHeight="1" x14ac:dyDescent="0.25">
      <c r="A67">
        <v>1400</v>
      </c>
      <c r="B67" t="s">
        <v>232</v>
      </c>
      <c r="C67" t="s">
        <v>120</v>
      </c>
      <c r="D67" t="s">
        <v>195</v>
      </c>
      <c r="Q67">
        <v>531408</v>
      </c>
      <c r="R67" t="s">
        <v>233</v>
      </c>
    </row>
    <row r="68" spans="1:18" x14ac:dyDescent="0.25">
      <c r="A68">
        <v>1401</v>
      </c>
      <c r="B68" t="s">
        <v>234</v>
      </c>
      <c r="C68" t="s">
        <v>120</v>
      </c>
      <c r="D68" t="s">
        <v>195</v>
      </c>
      <c r="Q68">
        <v>531411</v>
      </c>
      <c r="R68" t="s">
        <v>235</v>
      </c>
    </row>
    <row r="69" spans="1:18" x14ac:dyDescent="0.25">
      <c r="A69">
        <v>1700</v>
      </c>
      <c r="B69" t="s">
        <v>236</v>
      </c>
      <c r="C69" t="s">
        <v>237</v>
      </c>
      <c r="D69" t="s">
        <v>238</v>
      </c>
      <c r="Q69">
        <v>570102</v>
      </c>
      <c r="R69" t="s">
        <v>239</v>
      </c>
    </row>
    <row r="70" spans="1:18" x14ac:dyDescent="0.25">
      <c r="A70">
        <v>1701</v>
      </c>
      <c r="B70" t="s">
        <v>240</v>
      </c>
      <c r="C70" t="s">
        <v>237</v>
      </c>
      <c r="D70" t="s">
        <v>238</v>
      </c>
      <c r="Q70">
        <v>570104</v>
      </c>
      <c r="R70" t="s">
        <v>241</v>
      </c>
    </row>
    <row r="71" spans="1:18" x14ac:dyDescent="0.25">
      <c r="A71">
        <v>1800</v>
      </c>
      <c r="B71" t="s">
        <v>242</v>
      </c>
      <c r="C71" t="s">
        <v>107</v>
      </c>
      <c r="D71" t="s">
        <v>202</v>
      </c>
      <c r="Q71">
        <v>570201</v>
      </c>
      <c r="R71" t="s">
        <v>243</v>
      </c>
    </row>
    <row r="72" spans="1:18" x14ac:dyDescent="0.25">
      <c r="A72">
        <v>1801</v>
      </c>
      <c r="B72" t="s">
        <v>244</v>
      </c>
      <c r="C72" t="s">
        <v>107</v>
      </c>
      <c r="D72" t="s">
        <v>202</v>
      </c>
      <c r="Q72">
        <v>570206</v>
      </c>
      <c r="R72" t="s">
        <v>245</v>
      </c>
    </row>
    <row r="73" spans="1:18" x14ac:dyDescent="0.25">
      <c r="A73">
        <v>2000</v>
      </c>
      <c r="B73" t="s">
        <v>246</v>
      </c>
      <c r="C73" t="s">
        <v>214</v>
      </c>
      <c r="D73" t="s">
        <v>215</v>
      </c>
      <c r="Q73">
        <v>730204</v>
      </c>
      <c r="R73" s="14" t="s">
        <v>247</v>
      </c>
    </row>
    <row r="74" spans="1:18" x14ac:dyDescent="0.25">
      <c r="A74">
        <v>2001</v>
      </c>
      <c r="B74" t="s">
        <v>246</v>
      </c>
      <c r="C74" t="s">
        <v>214</v>
      </c>
      <c r="D74" t="s">
        <v>215</v>
      </c>
      <c r="Q74">
        <v>730207</v>
      </c>
      <c r="R74" s="14" t="s">
        <v>166</v>
      </c>
    </row>
    <row r="75" spans="1:18" x14ac:dyDescent="0.25">
      <c r="A75">
        <v>2101</v>
      </c>
      <c r="B75" t="s">
        <v>248</v>
      </c>
      <c r="C75" t="s">
        <v>97</v>
      </c>
      <c r="D75" t="s">
        <v>199</v>
      </c>
      <c r="Q75">
        <v>730601</v>
      </c>
      <c r="R75" s="14" t="s">
        <v>249</v>
      </c>
    </row>
    <row r="76" spans="1:18" x14ac:dyDescent="0.25">
      <c r="A76">
        <v>2300</v>
      </c>
      <c r="B76" t="s">
        <v>250</v>
      </c>
      <c r="C76" t="s">
        <v>112</v>
      </c>
      <c r="D76" t="s">
        <v>229</v>
      </c>
      <c r="Q76">
        <v>730602</v>
      </c>
      <c r="R76" s="14" t="s">
        <v>251</v>
      </c>
    </row>
    <row r="77" spans="1:18" x14ac:dyDescent="0.25">
      <c r="A77">
        <v>2301</v>
      </c>
      <c r="B77" t="s">
        <v>252</v>
      </c>
      <c r="C77" t="s">
        <v>112</v>
      </c>
      <c r="D77" t="s">
        <v>229</v>
      </c>
      <c r="Q77">
        <v>730802</v>
      </c>
      <c r="R77" s="14" t="s">
        <v>253</v>
      </c>
    </row>
    <row r="78" spans="1:18" x14ac:dyDescent="0.25">
      <c r="C78" t="s">
        <v>92</v>
      </c>
      <c r="D78" t="s">
        <v>238</v>
      </c>
      <c r="Q78" s="13">
        <v>730811</v>
      </c>
      <c r="R78" s="15" t="s">
        <v>254</v>
      </c>
    </row>
    <row r="79" spans="1:18" x14ac:dyDescent="0.25">
      <c r="C79" t="s">
        <v>58</v>
      </c>
      <c r="D79" t="s">
        <v>238</v>
      </c>
      <c r="Q79">
        <v>730812</v>
      </c>
      <c r="R79" s="14" t="s">
        <v>216</v>
      </c>
    </row>
    <row r="80" spans="1:18" x14ac:dyDescent="0.25">
      <c r="C80" t="s">
        <v>135</v>
      </c>
      <c r="D80" t="s">
        <v>238</v>
      </c>
      <c r="Q80">
        <v>730813</v>
      </c>
      <c r="R80" s="14" t="s">
        <v>217</v>
      </c>
    </row>
    <row r="81" spans="1:18" x14ac:dyDescent="0.25">
      <c r="C81" t="s">
        <v>139</v>
      </c>
      <c r="D81" t="s">
        <v>238</v>
      </c>
      <c r="Q81">
        <v>730826</v>
      </c>
      <c r="R81" s="14" t="s">
        <v>223</v>
      </c>
    </row>
    <row r="82" spans="1:18" x14ac:dyDescent="0.25">
      <c r="C82" t="s">
        <v>143</v>
      </c>
      <c r="D82" t="s">
        <v>238</v>
      </c>
      <c r="Q82">
        <v>731404</v>
      </c>
      <c r="R82" s="14" t="s">
        <v>227</v>
      </c>
    </row>
    <row r="83" spans="1:18" x14ac:dyDescent="0.25">
      <c r="Q83">
        <v>730602</v>
      </c>
      <c r="R83" s="14" t="s">
        <v>255</v>
      </c>
    </row>
    <row r="84" spans="1:18" x14ac:dyDescent="0.25">
      <c r="Q84">
        <v>750114</v>
      </c>
      <c r="R84" s="14" t="s">
        <v>256</v>
      </c>
    </row>
    <row r="85" spans="1:18" x14ac:dyDescent="0.25">
      <c r="A85" t="s">
        <v>257</v>
      </c>
      <c r="B85" t="s">
        <v>258</v>
      </c>
      <c r="C85" t="s">
        <v>259</v>
      </c>
      <c r="D85" t="s">
        <v>260</v>
      </c>
      <c r="Q85">
        <v>840104</v>
      </c>
      <c r="R85" s="14" t="s">
        <v>227</v>
      </c>
    </row>
    <row r="86" spans="1:18" x14ac:dyDescent="0.25">
      <c r="A86" s="13">
        <v>401</v>
      </c>
      <c r="B86" s="13">
        <v>600</v>
      </c>
      <c r="C86" s="13">
        <v>1300</v>
      </c>
      <c r="D86" s="13">
        <v>900</v>
      </c>
      <c r="Q86">
        <v>840111</v>
      </c>
      <c r="R86" s="14" t="s">
        <v>235</v>
      </c>
    </row>
    <row r="87" spans="1:18" x14ac:dyDescent="0.25">
      <c r="A87" s="13">
        <v>801</v>
      </c>
      <c r="B87" s="13">
        <v>601</v>
      </c>
      <c r="C87" s="13">
        <v>1301</v>
      </c>
      <c r="D87" s="13">
        <v>916</v>
      </c>
      <c r="Q87">
        <v>840107</v>
      </c>
      <c r="R87" s="14" t="s">
        <v>261</v>
      </c>
    </row>
    <row r="88" spans="1:18" x14ac:dyDescent="0.25">
      <c r="A88" s="13">
        <v>1000</v>
      </c>
      <c r="B88" s="13">
        <v>1800</v>
      </c>
      <c r="C88" s="13">
        <v>2300</v>
      </c>
      <c r="D88" s="13">
        <v>1200</v>
      </c>
      <c r="Q88">
        <v>990101</v>
      </c>
      <c r="R88" t="s">
        <v>262</v>
      </c>
    </row>
    <row r="89" spans="1:18" x14ac:dyDescent="0.25">
      <c r="A89" s="13">
        <v>1001</v>
      </c>
      <c r="B89" s="13">
        <v>1801</v>
      </c>
      <c r="C89" s="13">
        <v>2301</v>
      </c>
      <c r="D89" s="13">
        <v>1201</v>
      </c>
      <c r="Q89">
        <v>990102</v>
      </c>
      <c r="R89" t="s">
        <v>263</v>
      </c>
    </row>
    <row r="90" spans="1:18" x14ac:dyDescent="0.25">
      <c r="A90" s="13">
        <v>2101</v>
      </c>
      <c r="D90" s="13">
        <v>2000</v>
      </c>
    </row>
    <row r="91" spans="1:18" x14ac:dyDescent="0.25">
      <c r="D91" s="13">
        <v>2001</v>
      </c>
    </row>
    <row r="93" spans="1:18" x14ac:dyDescent="0.25">
      <c r="A93" t="s">
        <v>264</v>
      </c>
      <c r="B93" t="s">
        <v>265</v>
      </c>
      <c r="C93" t="s">
        <v>266</v>
      </c>
    </row>
    <row r="94" spans="1:18" x14ac:dyDescent="0.25">
      <c r="A94" s="13">
        <v>100</v>
      </c>
      <c r="B94" s="13">
        <v>700</v>
      </c>
      <c r="C94" s="13">
        <v>1700</v>
      </c>
    </row>
    <row r="95" spans="1:18" x14ac:dyDescent="0.25">
      <c r="A95" s="13">
        <v>101</v>
      </c>
      <c r="B95" s="13">
        <v>701</v>
      </c>
      <c r="C95" s="13">
        <v>1701</v>
      </c>
    </row>
    <row r="96" spans="1:18" x14ac:dyDescent="0.25">
      <c r="A96" s="13">
        <v>1400</v>
      </c>
      <c r="B96" s="13">
        <v>1100</v>
      </c>
    </row>
    <row r="97" spans="1:2" x14ac:dyDescent="0.25">
      <c r="A97" s="13">
        <v>1401</v>
      </c>
      <c r="B97" s="13">
        <v>1101</v>
      </c>
    </row>
  </sheetData>
  <pageMargins left="0.7" right="0.7" top="0.75" bottom="0.75" header="0.3" footer="0.3"/>
  <pageSetup paperSize="9" orientation="portrait" horizontalDpi="0" verticalDpi="0" r:id="rId1"/>
  <tableParts count="20">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AI53"/>
  <sheetViews>
    <sheetView topLeftCell="C13" workbookViewId="0">
      <selection activeCell="C29" sqref="C29"/>
    </sheetView>
  </sheetViews>
  <sheetFormatPr baseColWidth="10" defaultColWidth="11.42578125" defaultRowHeight="15" x14ac:dyDescent="0.25"/>
  <cols>
    <col min="7" max="7" width="12.42578125" customWidth="1"/>
    <col min="8" max="8" width="12.140625" customWidth="1"/>
    <col min="9" max="9" width="54.5703125" bestFit="1" customWidth="1"/>
    <col min="10" max="10" width="12" customWidth="1"/>
    <col min="11" max="11" width="23.85546875" customWidth="1"/>
    <col min="13" max="13" width="53" customWidth="1"/>
    <col min="14" max="14" width="23.7109375" customWidth="1"/>
    <col min="15" max="15" width="45.28515625" bestFit="1" customWidth="1"/>
    <col min="17" max="17" width="36.7109375" customWidth="1"/>
    <col min="19" max="19" width="40" customWidth="1"/>
    <col min="21" max="21" width="52.7109375" customWidth="1"/>
    <col min="23" max="23" width="86.85546875" bestFit="1" customWidth="1"/>
    <col min="25" max="25" width="27.85546875" customWidth="1"/>
    <col min="27" max="27" width="86.85546875" bestFit="1" customWidth="1"/>
    <col min="29" max="29" width="86.85546875" bestFit="1" customWidth="1"/>
    <col min="31" max="31" width="86.85546875" bestFit="1" customWidth="1"/>
    <col min="33" max="33" width="86.85546875" bestFit="1" customWidth="1"/>
    <col min="35" max="35" width="86.85546875" bestFit="1" customWidth="1"/>
  </cols>
  <sheetData>
    <row r="1" spans="1:35" x14ac:dyDescent="0.25">
      <c r="A1" t="s">
        <v>267</v>
      </c>
      <c r="C1" t="s">
        <v>268</v>
      </c>
      <c r="E1" t="s">
        <v>269</v>
      </c>
      <c r="G1" t="s">
        <v>270</v>
      </c>
      <c r="I1" t="s">
        <v>271</v>
      </c>
      <c r="K1" t="s">
        <v>272</v>
      </c>
      <c r="M1" t="s">
        <v>273</v>
      </c>
      <c r="N1" t="s">
        <v>22</v>
      </c>
      <c r="O1" t="s">
        <v>274</v>
      </c>
      <c r="Q1" t="s">
        <v>275</v>
      </c>
      <c r="S1" t="s">
        <v>276</v>
      </c>
      <c r="U1" t="s">
        <v>277</v>
      </c>
      <c r="W1" t="s">
        <v>278</v>
      </c>
      <c r="Y1" t="s">
        <v>279</v>
      </c>
      <c r="AA1" t="s">
        <v>280</v>
      </c>
      <c r="AC1" t="s">
        <v>281</v>
      </c>
      <c r="AE1" t="s">
        <v>282</v>
      </c>
      <c r="AG1" t="s">
        <v>283</v>
      </c>
      <c r="AI1" t="s">
        <v>284</v>
      </c>
    </row>
    <row r="2" spans="1:35" x14ac:dyDescent="0.25">
      <c r="A2">
        <v>510105</v>
      </c>
      <c r="C2">
        <v>530101</v>
      </c>
      <c r="E2">
        <v>570102</v>
      </c>
      <c r="G2">
        <v>990101</v>
      </c>
      <c r="I2" t="s">
        <v>92</v>
      </c>
      <c r="K2" t="s">
        <v>97</v>
      </c>
      <c r="M2" t="s">
        <v>93</v>
      </c>
      <c r="N2">
        <v>1</v>
      </c>
      <c r="O2" t="s">
        <v>103</v>
      </c>
      <c r="Q2" t="s">
        <v>121</v>
      </c>
      <c r="S2" t="s">
        <v>126</v>
      </c>
      <c r="U2" t="s">
        <v>131</v>
      </c>
      <c r="W2" t="s">
        <v>144</v>
      </c>
      <c r="Y2" t="s">
        <v>163</v>
      </c>
      <c r="AA2" t="s">
        <v>144</v>
      </c>
      <c r="AC2" t="s">
        <v>144</v>
      </c>
      <c r="AE2" t="s">
        <v>144</v>
      </c>
      <c r="AG2" t="s">
        <v>144</v>
      </c>
      <c r="AI2" t="s">
        <v>144</v>
      </c>
    </row>
    <row r="3" spans="1:35" x14ac:dyDescent="0.25">
      <c r="A3">
        <v>510106</v>
      </c>
      <c r="C3">
        <v>530104</v>
      </c>
      <c r="E3">
        <v>570104</v>
      </c>
      <c r="G3">
        <v>990102</v>
      </c>
      <c r="I3" t="s">
        <v>58</v>
      </c>
      <c r="K3" t="s">
        <v>237</v>
      </c>
      <c r="M3" t="s">
        <v>98</v>
      </c>
      <c r="N3">
        <v>2</v>
      </c>
      <c r="O3" t="s">
        <v>108</v>
      </c>
      <c r="Q3" t="s">
        <v>140</v>
      </c>
      <c r="U3" t="s">
        <v>136</v>
      </c>
      <c r="W3" t="s">
        <v>150</v>
      </c>
      <c r="AA3" t="s">
        <v>153</v>
      </c>
      <c r="AC3" t="s">
        <v>150</v>
      </c>
      <c r="AE3" t="s">
        <v>153</v>
      </c>
      <c r="AG3" t="s">
        <v>153</v>
      </c>
      <c r="AI3" t="s">
        <v>147</v>
      </c>
    </row>
    <row r="4" spans="1:35" x14ac:dyDescent="0.25">
      <c r="A4">
        <v>510203</v>
      </c>
      <c r="C4">
        <v>530105</v>
      </c>
      <c r="E4">
        <v>570201</v>
      </c>
      <c r="I4" t="s">
        <v>135</v>
      </c>
      <c r="K4" t="s">
        <v>107</v>
      </c>
      <c r="M4" t="s">
        <v>117</v>
      </c>
      <c r="N4">
        <v>3</v>
      </c>
      <c r="O4" t="s">
        <v>113</v>
      </c>
      <c r="W4" t="s">
        <v>155</v>
      </c>
      <c r="AA4" t="s">
        <v>155</v>
      </c>
      <c r="AC4" t="s">
        <v>153</v>
      </c>
      <c r="AE4" t="s">
        <v>155</v>
      </c>
      <c r="AG4" t="s">
        <v>155</v>
      </c>
      <c r="AI4" t="s">
        <v>153</v>
      </c>
    </row>
    <row r="5" spans="1:35" x14ac:dyDescent="0.25">
      <c r="A5">
        <v>510204</v>
      </c>
      <c r="C5">
        <v>530106</v>
      </c>
      <c r="E5">
        <v>570206</v>
      </c>
      <c r="I5" t="s">
        <v>139</v>
      </c>
      <c r="K5" t="s">
        <v>112</v>
      </c>
      <c r="O5" t="s">
        <v>59</v>
      </c>
      <c r="W5" t="s">
        <v>157</v>
      </c>
      <c r="AA5" t="s">
        <v>157</v>
      </c>
      <c r="AC5" t="s">
        <v>155</v>
      </c>
      <c r="AE5" t="s">
        <v>157</v>
      </c>
      <c r="AG5" t="s">
        <v>157</v>
      </c>
      <c r="AI5" t="s">
        <v>155</v>
      </c>
    </row>
    <row r="6" spans="1:35" x14ac:dyDescent="0.25">
      <c r="A6">
        <v>510509</v>
      </c>
      <c r="C6">
        <v>530201</v>
      </c>
      <c r="I6" t="s">
        <v>143</v>
      </c>
      <c r="K6" t="s">
        <v>214</v>
      </c>
      <c r="W6" t="s">
        <v>159</v>
      </c>
      <c r="AA6" t="s">
        <v>161</v>
      </c>
      <c r="AC6" t="s">
        <v>157</v>
      </c>
      <c r="AE6" t="s">
        <v>161</v>
      </c>
      <c r="AG6" t="s">
        <v>159</v>
      </c>
      <c r="AI6" t="s">
        <v>157</v>
      </c>
    </row>
    <row r="7" spans="1:35" x14ac:dyDescent="0.25">
      <c r="A7">
        <v>510510</v>
      </c>
      <c r="C7">
        <v>530202</v>
      </c>
      <c r="K7" t="s">
        <v>120</v>
      </c>
      <c r="W7" t="s">
        <v>161</v>
      </c>
      <c r="AA7" t="s">
        <v>163</v>
      </c>
      <c r="AC7" t="s">
        <v>161</v>
      </c>
      <c r="AE7" t="s">
        <v>163</v>
      </c>
      <c r="AG7" t="s">
        <v>161</v>
      </c>
      <c r="AI7" t="s">
        <v>159</v>
      </c>
    </row>
    <row r="8" spans="1:35" x14ac:dyDescent="0.25">
      <c r="A8">
        <v>510512</v>
      </c>
      <c r="C8">
        <v>530203</v>
      </c>
      <c r="K8" t="s">
        <v>125</v>
      </c>
      <c r="W8" t="s">
        <v>163</v>
      </c>
      <c r="AC8" t="s">
        <v>163</v>
      </c>
      <c r="AG8" t="s">
        <v>163</v>
      </c>
      <c r="AI8" t="s">
        <v>161</v>
      </c>
    </row>
    <row r="9" spans="1:35" x14ac:dyDescent="0.25">
      <c r="A9">
        <v>510513</v>
      </c>
      <c r="C9">
        <v>530204</v>
      </c>
      <c r="AI9" t="s">
        <v>163</v>
      </c>
    </row>
    <row r="10" spans="1:35" x14ac:dyDescent="0.25">
      <c r="A10">
        <v>510601</v>
      </c>
      <c r="C10">
        <v>530207</v>
      </c>
    </row>
    <row r="11" spans="1:35" x14ac:dyDescent="0.25">
      <c r="A11">
        <v>510602</v>
      </c>
      <c r="C11">
        <v>530208</v>
      </c>
    </row>
    <row r="12" spans="1:35" x14ac:dyDescent="0.25">
      <c r="A12">
        <v>510704</v>
      </c>
      <c r="C12">
        <v>530209</v>
      </c>
    </row>
    <row r="13" spans="1:35" x14ac:dyDescent="0.25">
      <c r="A13">
        <v>510707</v>
      </c>
      <c r="C13">
        <v>530228</v>
      </c>
    </row>
    <row r="14" spans="1:35" x14ac:dyDescent="0.25">
      <c r="C14">
        <v>530241</v>
      </c>
      <c r="G14" t="s">
        <v>24</v>
      </c>
      <c r="H14" s="18" t="s">
        <v>31</v>
      </c>
      <c r="I14" t="s">
        <v>29</v>
      </c>
      <c r="J14" t="s">
        <v>30</v>
      </c>
      <c r="K14" t="s">
        <v>25</v>
      </c>
      <c r="L14" t="s">
        <v>285</v>
      </c>
    </row>
    <row r="15" spans="1:35" x14ac:dyDescent="0.25">
      <c r="C15">
        <v>530246</v>
      </c>
      <c r="G15" s="20">
        <v>1</v>
      </c>
      <c r="H15" s="30">
        <v>0</v>
      </c>
      <c r="I15" s="21">
        <v>1</v>
      </c>
      <c r="J15" s="29">
        <v>0</v>
      </c>
      <c r="K15" s="21">
        <v>0</v>
      </c>
      <c r="L15" s="21">
        <v>1701</v>
      </c>
    </row>
    <row r="16" spans="1:35" x14ac:dyDescent="0.25">
      <c r="C16">
        <v>530301</v>
      </c>
      <c r="G16">
        <v>55</v>
      </c>
      <c r="H16" s="30">
        <v>0</v>
      </c>
      <c r="I16" s="21">
        <v>1</v>
      </c>
      <c r="J16" s="29">
        <v>0</v>
      </c>
      <c r="K16" s="21">
        <v>3</v>
      </c>
      <c r="L16" s="21">
        <v>1700</v>
      </c>
    </row>
    <row r="17" spans="3:13" x14ac:dyDescent="0.25">
      <c r="C17">
        <v>530303</v>
      </c>
      <c r="H17">
        <v>2002</v>
      </c>
      <c r="I17" s="21">
        <v>202</v>
      </c>
      <c r="J17" s="29">
        <v>2002</v>
      </c>
      <c r="K17" s="21"/>
    </row>
    <row r="18" spans="3:13" x14ac:dyDescent="0.25">
      <c r="C18">
        <v>530402</v>
      </c>
      <c r="H18">
        <v>8888</v>
      </c>
      <c r="K18" s="21"/>
    </row>
    <row r="19" spans="3:13" x14ac:dyDescent="0.25">
      <c r="C19">
        <v>530403</v>
      </c>
    </row>
    <row r="20" spans="3:13" x14ac:dyDescent="0.25">
      <c r="C20">
        <v>530404</v>
      </c>
      <c r="G20" t="s">
        <v>172</v>
      </c>
      <c r="H20" t="s">
        <v>62</v>
      </c>
      <c r="I20" t="s">
        <v>286</v>
      </c>
      <c r="K20" t="s">
        <v>287</v>
      </c>
      <c r="M20" t="s">
        <v>82</v>
      </c>
    </row>
    <row r="21" spans="3:13" x14ac:dyDescent="0.25">
      <c r="C21">
        <v>530405</v>
      </c>
      <c r="G21">
        <v>51</v>
      </c>
      <c r="H21">
        <v>73</v>
      </c>
      <c r="I21">
        <v>730204</v>
      </c>
      <c r="K21">
        <v>750114</v>
      </c>
      <c r="M21">
        <v>840104</v>
      </c>
    </row>
    <row r="22" spans="3:13" x14ac:dyDescent="0.25">
      <c r="C22">
        <v>530418</v>
      </c>
      <c r="G22">
        <v>53</v>
      </c>
      <c r="H22">
        <v>75</v>
      </c>
      <c r="I22">
        <v>730207</v>
      </c>
      <c r="M22">
        <v>840111</v>
      </c>
    </row>
    <row r="23" spans="3:13" x14ac:dyDescent="0.25">
      <c r="C23">
        <v>530502</v>
      </c>
      <c r="G23">
        <v>57</v>
      </c>
      <c r="H23">
        <v>84</v>
      </c>
      <c r="I23">
        <v>730601</v>
      </c>
      <c r="M23">
        <v>840107</v>
      </c>
    </row>
    <row r="24" spans="3:13" x14ac:dyDescent="0.25">
      <c r="C24">
        <v>530505</v>
      </c>
      <c r="G24">
        <v>84</v>
      </c>
      <c r="I24">
        <v>730602</v>
      </c>
    </row>
    <row r="25" spans="3:13" x14ac:dyDescent="0.25">
      <c r="C25">
        <v>530601</v>
      </c>
      <c r="I25">
        <v>730802</v>
      </c>
    </row>
    <row r="26" spans="3:13" x14ac:dyDescent="0.25">
      <c r="C26">
        <v>530604</v>
      </c>
      <c r="I26">
        <v>730811</v>
      </c>
    </row>
    <row r="27" spans="3:13" x14ac:dyDescent="0.25">
      <c r="C27">
        <v>530701</v>
      </c>
      <c r="I27">
        <v>730812</v>
      </c>
    </row>
    <row r="28" spans="3:13" x14ac:dyDescent="0.25">
      <c r="C28">
        <v>530702</v>
      </c>
      <c r="I28">
        <v>730813</v>
      </c>
    </row>
    <row r="29" spans="3:13" x14ac:dyDescent="0.25">
      <c r="C29">
        <v>530703</v>
      </c>
      <c r="I29">
        <v>730826</v>
      </c>
    </row>
    <row r="30" spans="3:13" x14ac:dyDescent="0.25">
      <c r="C30">
        <v>530704</v>
      </c>
      <c r="I30">
        <v>731404</v>
      </c>
    </row>
    <row r="31" spans="3:13" x14ac:dyDescent="0.25">
      <c r="C31">
        <v>530801</v>
      </c>
      <c r="I31">
        <v>730602</v>
      </c>
    </row>
    <row r="32" spans="3:13" x14ac:dyDescent="0.25">
      <c r="C32">
        <v>530802</v>
      </c>
    </row>
    <row r="33" spans="3:11" x14ac:dyDescent="0.25">
      <c r="C33">
        <v>530803</v>
      </c>
    </row>
    <row r="34" spans="3:11" x14ac:dyDescent="0.25">
      <c r="C34">
        <v>530804</v>
      </c>
    </row>
    <row r="35" spans="3:11" x14ac:dyDescent="0.25">
      <c r="C35">
        <v>530805</v>
      </c>
    </row>
    <row r="36" spans="3:11" x14ac:dyDescent="0.25">
      <c r="C36">
        <v>530807</v>
      </c>
    </row>
    <row r="37" spans="3:11" x14ac:dyDescent="0.25">
      <c r="C37">
        <v>530808</v>
      </c>
    </row>
    <row r="38" spans="3:11" x14ac:dyDescent="0.25">
      <c r="C38">
        <v>530809</v>
      </c>
      <c r="G38" s="57" t="s">
        <v>288</v>
      </c>
      <c r="H38" s="57" t="s">
        <v>289</v>
      </c>
      <c r="I38" s="57" t="s">
        <v>290</v>
      </c>
      <c r="J38" s="57" t="s">
        <v>291</v>
      </c>
      <c r="K38" s="57" t="s">
        <v>292</v>
      </c>
    </row>
    <row r="39" spans="3:11" x14ac:dyDescent="0.25">
      <c r="C39">
        <v>530810</v>
      </c>
      <c r="G39">
        <v>55</v>
      </c>
      <c r="H39" s="56" t="s">
        <v>61</v>
      </c>
      <c r="I39" s="56" t="s">
        <v>293</v>
      </c>
      <c r="J39" s="57">
        <v>202</v>
      </c>
      <c r="K39" s="56" t="s">
        <v>293</v>
      </c>
    </row>
    <row r="40" spans="3:11" x14ac:dyDescent="0.25">
      <c r="C40">
        <v>530811</v>
      </c>
      <c r="I40" s="57">
        <v>5072</v>
      </c>
      <c r="J40" s="57">
        <v>998</v>
      </c>
      <c r="K40" s="57">
        <v>2002</v>
      </c>
    </row>
    <row r="41" spans="3:11" x14ac:dyDescent="0.25">
      <c r="C41">
        <v>530812</v>
      </c>
      <c r="I41" s="57">
        <v>8888</v>
      </c>
      <c r="J41" s="57"/>
      <c r="K41" s="57">
        <v>8888</v>
      </c>
    </row>
    <row r="42" spans="3:11" x14ac:dyDescent="0.25">
      <c r="C42">
        <v>530813</v>
      </c>
      <c r="I42">
        <v>9999</v>
      </c>
      <c r="K42">
        <v>9999</v>
      </c>
    </row>
    <row r="43" spans="3:11" x14ac:dyDescent="0.25">
      <c r="C43">
        <v>530820</v>
      </c>
    </row>
    <row r="44" spans="3:11" x14ac:dyDescent="0.25">
      <c r="C44">
        <v>530824</v>
      </c>
    </row>
    <row r="45" spans="3:11" x14ac:dyDescent="0.25">
      <c r="C45">
        <v>530826</v>
      </c>
    </row>
    <row r="46" spans="3:11" x14ac:dyDescent="0.25">
      <c r="C46">
        <v>530829</v>
      </c>
    </row>
    <row r="47" spans="3:11" x14ac:dyDescent="0.25">
      <c r="C47">
        <v>531403</v>
      </c>
    </row>
    <row r="48" spans="3:11" x14ac:dyDescent="0.25">
      <c r="C48">
        <v>531404</v>
      </c>
    </row>
    <row r="49" spans="3:3" x14ac:dyDescent="0.25">
      <c r="C49">
        <v>531406</v>
      </c>
    </row>
    <row r="50" spans="3:3" x14ac:dyDescent="0.25">
      <c r="C50">
        <v>531407</v>
      </c>
    </row>
    <row r="51" spans="3:3" x14ac:dyDescent="0.25">
      <c r="C51">
        <v>531408</v>
      </c>
    </row>
    <row r="52" spans="3:3" x14ac:dyDescent="0.25">
      <c r="C52">
        <v>531411</v>
      </c>
    </row>
    <row r="53" spans="3:3" x14ac:dyDescent="0.25">
      <c r="C53">
        <v>530418</v>
      </c>
    </row>
  </sheetData>
  <pageMargins left="0.7" right="0.7" top="0.75" bottom="0.75" header="0.3" footer="0.3"/>
  <tableParts count="28">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2:M20"/>
  <sheetViews>
    <sheetView topLeftCell="A31" workbookViewId="0">
      <selection activeCell="A51" sqref="A51"/>
    </sheetView>
  </sheetViews>
  <sheetFormatPr baseColWidth="10" defaultColWidth="11.42578125" defaultRowHeight="15" x14ac:dyDescent="0.25"/>
  <cols>
    <col min="1" max="1" width="49.85546875" customWidth="1"/>
    <col min="2" max="2" width="100.7109375" customWidth="1"/>
    <col min="4" max="4" width="73.42578125" customWidth="1"/>
    <col min="7" max="7" width="57.5703125" customWidth="1"/>
    <col min="11" max="11" width="73.42578125" customWidth="1"/>
    <col min="13" max="13" width="73.42578125" customWidth="1"/>
  </cols>
  <sheetData>
    <row r="2" spans="1:13" ht="75.75" thickBot="1" x14ac:dyDescent="0.3">
      <c r="A2" t="s">
        <v>15</v>
      </c>
      <c r="B2" t="s">
        <v>16</v>
      </c>
      <c r="D2" t="s">
        <v>294</v>
      </c>
      <c r="G2" s="1" t="s">
        <v>295</v>
      </c>
      <c r="K2" t="s">
        <v>296</v>
      </c>
      <c r="M2" t="s">
        <v>297</v>
      </c>
    </row>
    <row r="3" spans="1:13" ht="60.75" thickBot="1" x14ac:dyDescent="0.3">
      <c r="A3" s="23" t="s">
        <v>55</v>
      </c>
      <c r="B3" s="24" t="s">
        <v>90</v>
      </c>
      <c r="D3" t="s">
        <v>298</v>
      </c>
      <c r="G3" t="s">
        <v>299</v>
      </c>
      <c r="K3" t="s">
        <v>300</v>
      </c>
      <c r="M3" t="s">
        <v>301</v>
      </c>
    </row>
    <row r="4" spans="1:13" ht="60.75" thickBot="1" x14ac:dyDescent="0.3">
      <c r="A4" s="25"/>
      <c r="B4" s="24" t="s">
        <v>56</v>
      </c>
      <c r="D4" t="s">
        <v>302</v>
      </c>
      <c r="G4" t="s">
        <v>303</v>
      </c>
      <c r="K4" t="s">
        <v>304</v>
      </c>
    </row>
    <row r="5" spans="1:13" ht="56.25" customHeight="1" thickBot="1" x14ac:dyDescent="0.3">
      <c r="A5" s="22" t="s">
        <v>305</v>
      </c>
      <c r="B5" s="24" t="s">
        <v>101</v>
      </c>
      <c r="G5" t="s">
        <v>306</v>
      </c>
      <c r="K5" t="s">
        <v>307</v>
      </c>
    </row>
    <row r="6" spans="1:13" ht="60.75" thickBot="1" x14ac:dyDescent="0.3">
      <c r="A6" s="22"/>
      <c r="B6" s="24" t="s">
        <v>106</v>
      </c>
      <c r="K6" t="s">
        <v>308</v>
      </c>
    </row>
    <row r="7" spans="1:13" ht="45.75" thickBot="1" x14ac:dyDescent="0.3">
      <c r="A7" s="22"/>
      <c r="B7" s="24" t="s">
        <v>111</v>
      </c>
      <c r="K7" t="s">
        <v>309</v>
      </c>
    </row>
    <row r="8" spans="1:13" ht="37.5" customHeight="1" thickBot="1" x14ac:dyDescent="0.3">
      <c r="A8" s="22" t="s">
        <v>310</v>
      </c>
      <c r="B8" s="24" t="s">
        <v>115</v>
      </c>
    </row>
    <row r="9" spans="1:13" ht="45.75" thickBot="1" x14ac:dyDescent="0.3">
      <c r="A9" s="22"/>
      <c r="B9" s="24" t="s">
        <v>119</v>
      </c>
    </row>
    <row r="10" spans="1:13" ht="45.75" thickBot="1" x14ac:dyDescent="0.3">
      <c r="A10" s="22"/>
      <c r="B10" s="24" t="s">
        <v>124</v>
      </c>
    </row>
    <row r="11" spans="1:13" ht="58.5" customHeight="1" thickBot="1" x14ac:dyDescent="0.3">
      <c r="A11" s="22"/>
      <c r="B11" s="24" t="s">
        <v>129</v>
      </c>
    </row>
    <row r="12" spans="1:13" ht="27" customHeight="1" thickBot="1" x14ac:dyDescent="0.3">
      <c r="A12" s="23" t="s">
        <v>105</v>
      </c>
      <c r="B12" s="24" t="s">
        <v>134</v>
      </c>
    </row>
    <row r="13" spans="1:13" ht="45.75" thickBot="1" x14ac:dyDescent="0.3">
      <c r="A13" s="25"/>
      <c r="B13" s="24" t="s">
        <v>138</v>
      </c>
    </row>
    <row r="14" spans="1:13" ht="45.75" thickBot="1" x14ac:dyDescent="0.3">
      <c r="A14" s="25"/>
      <c r="B14" s="24" t="s">
        <v>142</v>
      </c>
    </row>
    <row r="15" spans="1:13" ht="15" customHeight="1" thickBot="1" x14ac:dyDescent="0.3">
      <c r="A15" s="25"/>
      <c r="B15" s="24" t="s">
        <v>146</v>
      </c>
    </row>
    <row r="16" spans="1:13" ht="15" customHeight="1" thickBot="1" x14ac:dyDescent="0.3">
      <c r="A16" s="25"/>
      <c r="B16" s="24" t="s">
        <v>149</v>
      </c>
    </row>
    <row r="17" spans="1:2" ht="15" customHeight="1" thickBot="1" x14ac:dyDescent="0.3">
      <c r="A17" s="26" t="s">
        <v>100</v>
      </c>
      <c r="B17" s="27" t="s">
        <v>311</v>
      </c>
    </row>
    <row r="20" spans="1:2" ht="15" customHeight="1" x14ac:dyDescent="0.25"/>
  </sheetData>
  <pageMargins left="0.7" right="0.7" top="0.75" bottom="0.75" header="0.3" footer="0.3"/>
  <tableParts count="5">
    <tablePart r:id="rId1"/>
    <tablePart r:id="rId2"/>
    <tablePart r:id="rId3"/>
    <tablePart r:id="rId4"/>
    <tablePart r:id="rId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54</vt:i4>
      </vt:variant>
    </vt:vector>
  </HeadingPairs>
  <TitlesOfParts>
    <vt:vector size="58" baseType="lpstr">
      <vt:lpstr>PAPP SAT 2023</vt:lpstr>
      <vt:lpstr>Listas</vt:lpstr>
      <vt:lpstr>Listas2</vt:lpstr>
      <vt:lpstr>Hoja1</vt:lpstr>
      <vt:lpstr>_266_0001</vt:lpstr>
      <vt:lpstr>_266_0003</vt:lpstr>
      <vt:lpstr>_266_0004</vt:lpstr>
      <vt:lpstr>_266_0005</vt:lpstr>
      <vt:lpstr>_266_0006</vt:lpstr>
      <vt:lpstr>_266_0007</vt:lpstr>
      <vt:lpstr>_266_9999</vt:lpstr>
      <vt:lpstr>_51</vt:lpstr>
      <vt:lpstr>_53</vt:lpstr>
      <vt:lpstr>_57</vt:lpstr>
      <vt:lpstr>_73</vt:lpstr>
      <vt:lpstr>_75</vt:lpstr>
      <vt:lpstr>_84</vt:lpstr>
      <vt:lpstr>_99</vt:lpstr>
      <vt:lpstr>AC</vt:lpstr>
      <vt:lpstr>COORDINACIÓN_GENERAL_ADMINISTRATIVA_FINANCIERA</vt:lpstr>
      <vt:lpstr>COORDINACIÓN_ZONAL</vt:lpstr>
      <vt:lpstr>COORDINACIÓN_ZONAL_1</vt:lpstr>
      <vt:lpstr>COORDINACIÓN_ZONAL_2_9</vt:lpstr>
      <vt:lpstr>COORDINACIÓN_ZONAL_3</vt:lpstr>
      <vt:lpstr>COORDINACIÓN_ZONAL_4</vt:lpstr>
      <vt:lpstr>COORDINACIÓN_ZONAL_5_8</vt:lpstr>
      <vt:lpstr>COORDINACIÓN_ZONAL_6</vt:lpstr>
      <vt:lpstr>COORDINACIÓN_ZONAL_7</vt:lpstr>
      <vt:lpstr>COR</vt:lpstr>
      <vt:lpstr>CORR</vt:lpstr>
      <vt:lpstr>CORRIENTE</vt:lpstr>
      <vt:lpstr>DIRECCIÓN_ADMINISTRATIVA</vt:lpstr>
      <vt:lpstr>DIRECCIÓN_GENERAL</vt:lpstr>
      <vt:lpstr>DIRECCIÓN_GENERAL_1</vt:lpstr>
      <vt:lpstr>Estrategicos</vt:lpstr>
      <vt:lpstr>FTE</vt:lpstr>
      <vt:lpstr>FUENTE</vt:lpstr>
      <vt:lpstr>GEO</vt:lpstr>
      <vt:lpstr>GEOG.</vt:lpstr>
      <vt:lpstr>GG</vt:lpstr>
      <vt:lpstr>INVERSIÓN</vt:lpstr>
      <vt:lpstr>ÍTEM_PRESUPUESTARIO</vt:lpstr>
      <vt:lpstr>NOMBRE_GEO</vt:lpstr>
      <vt:lpstr>Objetivos</vt:lpstr>
      <vt:lpstr>Operativos</vt:lpstr>
      <vt:lpstr>ORG</vt:lpstr>
      <vt:lpstr>ORGANISMO</vt:lpstr>
      <vt:lpstr>PG</vt:lpstr>
      <vt:lpstr>Planta</vt:lpstr>
      <vt:lpstr>PLANTA_CENTRAL</vt:lpstr>
      <vt:lpstr>Politicas</vt:lpstr>
      <vt:lpstr>PROGRAMA</vt:lpstr>
      <vt:lpstr>PROYECTO</vt:lpstr>
      <vt:lpstr>PY</vt:lpstr>
      <vt:lpstr>SUBDIRECCIÓN_TÉCNICA_DE_DOCTRINA</vt:lpstr>
      <vt:lpstr>SUBDIRECCIÓN_TÉCNICA_DE_OPERACIONES</vt:lpstr>
      <vt:lpstr>SUBDIRECCIÓN_TÉCNICA_DE_TECNOLOGÍA_E_INNOVACIÓN</vt:lpstr>
      <vt:lpstr>TIPO_DE_GASTO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ALE-PC</dc:creator>
  <cp:keywords/>
  <dc:description/>
  <cp:lastModifiedBy>MARIA FERNANDA</cp:lastModifiedBy>
  <cp:revision/>
  <dcterms:created xsi:type="dcterms:W3CDTF">2021-06-07T17:17:17Z</dcterms:created>
  <dcterms:modified xsi:type="dcterms:W3CDTF">2024-01-08T15:55:14Z</dcterms:modified>
  <cp:category/>
  <cp:contentStatus/>
</cp:coreProperties>
</file>