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831"/>
  <workbookPr/>
  <bookViews>
    <workbookView xWindow="65416" yWindow="65416" windowWidth="20640" windowHeight="11160" activeTab="0"/>
  </bookViews>
  <sheets>
    <sheet name="PAPP DICIEMBRE 2022" sheetId="2" r:id="rId1"/>
  </sheets>
  <definedNames>
    <definedName name="_xlnm._FilterDatabase" localSheetId="0" hidden="1">'PAPP DICIEMBRE 2022'!$A$5:$AU$38</definedName>
  </definedNames>
  <calcPr calcId="191029"/>
</workbook>
</file>

<file path=xl/comments1.xml><?xml version="1.0" encoding="utf-8"?>
<comments xmlns="http://schemas.openxmlformats.org/spreadsheetml/2006/main">
  <authors>
    <author>Liliana</author>
  </authors>
  <commentList>
    <comment ref="AM11" authorId="0">
      <text>
        <r>
          <rPr>
            <b/>
            <sz val="9"/>
            <rFont val="Tahoma"/>
            <family val="2"/>
          </rPr>
          <t>Liliana:</t>
        </r>
        <r>
          <rPr>
            <sz val="9"/>
            <rFont val="Tahoma"/>
            <family val="2"/>
          </rPr>
          <t xml:space="preserve">
sumar los 10000
de la reforma del monto de 15,724,67
se tomaba los 10000 la diferencia se sumaba al radar 10032,39</t>
        </r>
      </text>
    </comment>
    <comment ref="AM13" authorId="0">
      <text>
        <r>
          <rPr>
            <b/>
            <sz val="9"/>
            <rFont val="Tahoma"/>
            <family val="2"/>
          </rPr>
          <t>Liliana:</t>
        </r>
        <r>
          <rPr>
            <sz val="9"/>
            <rFont val="Tahoma"/>
            <family val="2"/>
          </rPr>
          <t xml:space="preserve">
quedaba en cero porque se crea con 5072
</t>
        </r>
      </text>
    </comment>
    <comment ref="AM33" authorId="0">
      <text>
        <r>
          <rPr>
            <b/>
            <sz val="9"/>
            <rFont val="Tahoma"/>
            <family val="2"/>
          </rPr>
          <t>Liliana:</t>
        </r>
        <r>
          <rPr>
            <sz val="9"/>
            <rFont val="Tahoma"/>
            <family val="2"/>
          </rPr>
          <t xml:space="preserve">
aca se debe sumar los 10032,39
de inicial 140.970,14.</t>
        </r>
      </text>
    </comment>
    <comment ref="AL35" authorId="0">
      <text>
        <r>
          <rPr>
            <b/>
            <sz val="9"/>
            <rFont val="Tahoma"/>
            <family val="2"/>
          </rPr>
          <t>Liliana:</t>
        </r>
        <r>
          <rPr>
            <sz val="9"/>
            <rFont val="Tahoma"/>
            <family val="2"/>
          </rPr>
          <t xml:space="preserve">
no sumar 10032,39
</t>
        </r>
      </text>
    </comment>
  </commentList>
</comments>
</file>

<file path=xl/sharedStrings.xml><?xml version="1.0" encoding="utf-8"?>
<sst xmlns="http://schemas.openxmlformats.org/spreadsheetml/2006/main" count="654" uniqueCount="132">
  <si>
    <t>SERVICIO INTEGRADO DE SEGURIDAD ECU 911</t>
  </si>
  <si>
    <t>PLAN ANUAL DE LA POLÍTICA PÚBLICA - PAPP 2022</t>
  </si>
  <si>
    <t>I. OBJETIVOS Y POLÍTICAS</t>
  </si>
  <si>
    <t>II. ESTRUCTURA ORGANIZATIVA</t>
  </si>
  <si>
    <t>III. ACTIVIDAD PAPP</t>
  </si>
  <si>
    <t>IV. ESTRUCTURA PROGRAMÁTICA</t>
  </si>
  <si>
    <t>V. PROGRAMACIÓN FINANCIERA</t>
  </si>
  <si>
    <t>OBJETIVOS PND</t>
  </si>
  <si>
    <t>POLÍTICAS PND</t>
  </si>
  <si>
    <t>OBJETIVOS ESTRATÉGICOS</t>
  </si>
  <si>
    <t>OBJETIVOS OPERATIVOS</t>
  </si>
  <si>
    <t>PLANTA CENTRAL / ZONAS</t>
  </si>
  <si>
    <t>DIRECCIÓN GENERAL / COORDINACIÓN / SUBDIRECCIÓN</t>
  </si>
  <si>
    <t>DIRECCIÓN</t>
  </si>
  <si>
    <t>MACROACTIVIDAD PAPP</t>
  </si>
  <si>
    <t>ACTIVIDAD PAPP</t>
  </si>
  <si>
    <t>PONDERACIÓN</t>
  </si>
  <si>
    <t>EOD</t>
  </si>
  <si>
    <t>PG</t>
  </si>
  <si>
    <t>PY</t>
  </si>
  <si>
    <t>AC</t>
  </si>
  <si>
    <t>GEO</t>
  </si>
  <si>
    <t>NOMBRE GEO</t>
  </si>
  <si>
    <t>FTE</t>
  </si>
  <si>
    <t>ORG</t>
  </si>
  <si>
    <t>COR</t>
  </si>
  <si>
    <t>TIPO DE GASTO</t>
  </si>
  <si>
    <t>GG</t>
  </si>
  <si>
    <t>ÍTEM PRESUPUESTARIO</t>
  </si>
  <si>
    <t>DESCRIPCIÓN ÍTEM PRESUPUESTARIO</t>
  </si>
  <si>
    <t>PRESUPUESTO INICIAL</t>
  </si>
  <si>
    <t>PRESUPUESTO VIGENTE - TOTAL</t>
  </si>
  <si>
    <t>ENE</t>
  </si>
  <si>
    <t>FEB</t>
  </si>
  <si>
    <t>MAR</t>
  </si>
  <si>
    <t>ABR</t>
  </si>
  <si>
    <t>MAY</t>
  </si>
  <si>
    <t>JUN</t>
  </si>
  <si>
    <t>JUL</t>
  </si>
  <si>
    <t>AGO</t>
  </si>
  <si>
    <t>SEP</t>
  </si>
  <si>
    <t>OCT</t>
  </si>
  <si>
    <t>NOV</t>
  </si>
  <si>
    <t>DIC</t>
  </si>
  <si>
    <t>TOTAL PROGRAMADO</t>
  </si>
  <si>
    <t>REVISIÓN DE SUMAS</t>
  </si>
  <si>
    <t>CERTIFICACIÓN PAPP</t>
  </si>
  <si>
    <t>SALDO DSIPONIBLE</t>
  </si>
  <si>
    <t>9. GARANTIZAR LA SEGURIDAD CIUDADANA, ORDEN PÚBLICO Y GESTIÓN DE RIESGOS</t>
  </si>
  <si>
    <t>9.3 IMPULSAR LA REDUCCIÓN DE RIESGOS DE DESASTRES Y ATENCIÓN OPORTUNA A EMERGENCIAS ANTE AMENAZAS NATURALES O ANTRÓPICAS EN TODOS LOS SECTORES Y NIVELES TERRITORIALES</t>
  </si>
  <si>
    <t>9.INCREMENTAR LA EFICIENCIA INSTITUCIONAL DEL SERVICIO INTEGRADO DE SEGURIDAD ECU 911</t>
  </si>
  <si>
    <t>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t>
  </si>
  <si>
    <t>PLANTA CENTRAL</t>
  </si>
  <si>
    <t>DIRECCIÓN GENERAL</t>
  </si>
  <si>
    <t xml:space="preserve">COORDINACIÓN GENERAL PROYECTO SAT </t>
  </si>
  <si>
    <t>OPERACIONES</t>
  </si>
  <si>
    <t>SERVICIO DE DISEÑO, IMPRESIÓN Y REPRODUCCIÓN DE MAPAS Y MATERIAL DE SOPORTE TÉCNICO PARA USO DE LAS SALAS NACIONALES DE MONITOREO (SAMBORONDÓN Y QUITO), DE LAS UNIDADES PROVINCIALES DE MONITOREO DE ESMERALDAS, MANABÍ, SANTA ELENA, GUAYAS, EL ORO Y GALÁPAGOS</t>
  </si>
  <si>
    <t>266 9999</t>
  </si>
  <si>
    <t>003</t>
  </si>
  <si>
    <t>002</t>
  </si>
  <si>
    <t>1701</t>
  </si>
  <si>
    <t>QUITO</t>
  </si>
  <si>
    <t>202</t>
  </si>
  <si>
    <t>INVERSIÓN</t>
  </si>
  <si>
    <t>CONTRATAR UN CONSULTOR PARA LA GESTIÓN DE LAS ADQUISICIONES Y DE LAS ACTIVIDADES PLANIFICADAS.</t>
  </si>
  <si>
    <t>CONSULTORIA, ASESORÍA E INVESTIGACIÓN ESPECIALIZADA</t>
  </si>
  <si>
    <t>CONSULTORÍA PARA EL DISEÑO E IMPLEMENTACIÓN DE LA ESTRATEGIA Y CAMPAÑA EDUCOMUNICACIONAL SOBRE LAS AMENAZAS Y MEDIDAS DE AUTOPROTECCIÓN ANTE SISMOS, TSUNAMIS, DESBORDAMIENTO DE RÍOS Y SISTEMAS DE ALERTA TEMPRANA, EN EL PERFIL COSTERO, GALÁPAGOS Y CUENCAS PRIORIZADAS, COMO PARTE DEL “PROGRAMA DE FORTALECIMIENTO DEL SISTEMA NACIONAL DE ALERTA TEMPRANA: TSUNAMIS Y DESBORDAMIENTO DE RÍOS</t>
  </si>
  <si>
    <t>EVALUACIÓN INTERMEDIA</t>
  </si>
  <si>
    <t>SERVICIO DE AUDITORIA</t>
  </si>
  <si>
    <t>CONSTRUCCIÓN DE 2 ESTACIONES HIDROMÉTRICAS EN LA CUENCAS DE LOS RÍOS CHONE Y PORTOVIEJO.</t>
  </si>
  <si>
    <t>INSUMOS, MATERIALES Y SUMINISTROS PARA CONSTRUCCION, ELECTRICIDAD, PLOMERÍA, CARPINTERÍA, SEÑALIZACIÓN VIAL, NAVEGACIÓN CONTRA INCENDIOS Y PLACAS</t>
  </si>
  <si>
    <t>ADQUISICIÓN E INSTALACIÓN DE MINI VALLAS INFORMATIVAS (INCLUIDO DISEÑO, IMPRESIÓN, REPRODUCCIÓN E INSTALACIÓN) CON CÓDIGO QR, MAPAS DE UBICACIÓN DE ZONAS SEGURAS, RUTAS DE EVACUACIÓN Y SIRENAS, ANTE LA POSIBLE OCURRENCIA DE UN EVENTO DE TSUNAMI EN LAS PROVINCIAS DE: SANTA ELENA, GUAYAS, EL ORO Y GALÁPAGOS Y ANTE DESBORDAMIENTO DE RÍOS EN LAS CUENCAS PRIORIZADAS DE LAS PROVINCIAS DEL GUAYAS (CHONGÓN), Y MANABÍ (PORTOVIEJO Y CHONE).</t>
  </si>
  <si>
    <t>ADQUISICIÓN DE KITS PARA EL FORTALECIMIENTO DE LOS COMITÉS COMUNITARIOS DE GESTIÓN DE RIESGOS</t>
  </si>
  <si>
    <t>ADQUISICIÓN, INSTALACIÓN Y PUESTA EN OPERACIÓN DE UNA ESTACIÓN TERRENA SATELITAL GRB (GOES-REBROADCAST) PARA RECEPCIÓN DE IMÁGENES DEL SATÉLITE GOES 16</t>
  </si>
  <si>
    <t>MAQUINARIAS Y EQUIPOS</t>
  </si>
  <si>
    <t xml:space="preserve">ADQUISICIÓN E INSTALACIÓN DE EQUIPOS COMPUTACIONALES, QUE INCLUYE SERVIDORES,  ALMACENAMIENTO, SWITCH SAN Y RACK.
</t>
  </si>
  <si>
    <t>ADQUISICIÓN DE 3 DIGITALIZADORES SÍSMICOS PARA LA CALIBRACIÓN DE LOS SENSORES QUE CONFORMAN LA RED SÍSMICA DEL INSTITUTO GEOFÍSICO ANTE TSUNAMIS</t>
  </si>
  <si>
    <t>ADQUISICIÓN DE 4 SENSORES SÍSMICOS TRIAXIAL CON CABLES DE CONEXIÓN  Y 2 MANDOS DE CONTROL PARA CALIBRACIÓN, PARA EL FORTALECIMIENTO DEL MONITOREO DE AMENAZA SÍSMICA Y DEL SAT PARA TSUNAMIS EN LA REGIÓN COSTA SUR DEL PAÍS.</t>
  </si>
  <si>
    <t>ADQUISICIÓN DE EQUIPOS PARA ASEGURAR LA OPERACIÓN, TRANSMISIÓN Y ALIMENTACIÓN DE DATOS, REGULACIÓN DE ENERGÍA Y PROTECCIÓN DE LA RED NACIONAL DE MONITOREO SÍSMICO</t>
  </si>
  <si>
    <t xml:space="preserve">ADQUISICIÓN Y PUESTA EN MARCHA DE 5 ESTACIONES MAREOGRÁFICAS AUTOMÁTICAS CON SENSORES DE PRESIÓN Y DE RADAR, QUE INCLUYE UN SET DE REPUESTOS.
</t>
  </si>
  <si>
    <t>ADQUISICIÓN DE EQUIPOS PARA FORTALECER LA CAPACIDAD DE MONITOREO</t>
  </si>
  <si>
    <t xml:space="preserve">ADQUISICIÓN, INSTALACIÓN Y PUESTA EN MARCHA DE UN (01) SISTEMA DE RADAR MARINO DE ALTA FRECUENCIA (HF – HIGH FREQUENCY) EN LA COSTA DEL ECUADOR
</t>
  </si>
  <si>
    <t>TOTALES</t>
  </si>
  <si>
    <t>998</t>
  </si>
  <si>
    <t>1700</t>
  </si>
  <si>
    <t>ADQUISICIÓN DE PANTALLAS LCD DE LOS CENTROS OPERATIVOS DE
MACHALA, GALAPAGOS, SAMBORONDON Y PORTOVIEJO PARA REPOTENCIAR EL SUBSISTEMA DE VISUALIZACION QUE MONITOREA LOS SISTEMAS DE ALERTA TEMPRANA</t>
  </si>
  <si>
    <t>esigef</t>
  </si>
  <si>
    <t>EQUIPOS, SISTEMAS Y PAQUETES INFORMÁTICOS</t>
  </si>
  <si>
    <t>REPUESTOS Y ACCESORIOS</t>
  </si>
  <si>
    <t>MATERIALES DIDÁCTICOS</t>
  </si>
  <si>
    <t>VESTUARIO, LENCERÍA, PRENDAS DE PROTECCIÓN Y ACCESORIOS PARA UNIFORMES DEL PERSONAL DE PROTECCIÓN, VIGILANCIA Y SEGURIDAD</t>
  </si>
  <si>
    <t>DISPOSITIVOS MÉDICOS DE USO GENERAL</t>
  </si>
  <si>
    <t>ADQUISICIÓN E INSTALACIÓN  DE EQUIPAMIENTO HIDROLÓGICO AUTOMÁTICO Y DE CINCO ESTACIONES HIDROLÓGICAS AUTOMÁTICAS (EHA) CON TRANSMISIÓN CELULAR Y SATELITAL GOES 16 PARA FORTALECER LA RED DE MONITOREO HIDROLÓGICO EN LAS CUENCAS DE LOS RÍOS PORTOVIEJO, CHONE Y CHONGÓN.</t>
  </si>
  <si>
    <t>ADQUISICIÓN DE OCHO (8) DIGITALIZADORES DE SEÑALES SÍSMICAS/GRABADORES SÍSMICOS (VELOCIDAD Y/O ACELERACIÓN) CON SUS ACCESORIOS (TARJETAS DE MEMORIA, CABLES Y ANTENAS GPS) Y REPUESTOS PARA FORTALECER LA RESING (RED NACIONAL DE SISMÓGRAFOS), COMO PARTE DEL SISTEMA NACIONAL DE ALERTA TEMPRANA ANTE TSUNAMIS.</t>
  </si>
  <si>
    <t>ADQUISICIÓN E INSTALACIÓN DE ESTACIÓN TERRENA DE RECEPCIÓN DE DATOS DE ESTACIONES AUTOMÁTICAS CON TRANSMISIÓN SATELITAL GOES 16, PARA FORTALECER LA RED DE MONITOREO HIDROLÓGICO EN LAS CUENCAS DE LOS RÍOS PORTOVIEJO, CHONE Y CHONGÓN.</t>
  </si>
  <si>
    <t>DIFUSIÓN, INFORMACIÓN Y PUBLICIDAD</t>
  </si>
  <si>
    <t>SERVICIOS PARA EL DESARROLLO DE PRODUCTOS AUDIOVISUALES, PIEZAS GRÁFICAS, MATERIAL POP, LANDING PAGE, PAUTAJE EN RADIOS LOCALES Y ORGANIZACIÓN, PUESTA EN MARCHA Y REGISTRO FOTOGRÁFICO DE TALLERES PARA LA IMPLEMENTACIÓN DE LA CAMPAÑA EDUCOMUNICACIONAL DEL “PROGRAMA DE FORTALECIMIENTO DEL SISTEMA NACIONAL DE ALERTA TEMPRANA: TSUNAMIS Y DESBORDAMIENTO DE RÍOS”</t>
  </si>
  <si>
    <t>EDICIÓN, IMPRESIÓN, REPRODUCCIÓN, PUBLICACIONES, SUSCRIPCIONES, FOTOCOPIADO, TRADUCCIÓN, EMPASTADO,
ENMARCACIÓN, SERIGRAFÍA, FOTOGRAFÍA, CARNETIZACIÓN, FILMACIÓN E IMÁGENES SATELITALES</t>
  </si>
  <si>
    <t>CONTROL DE INUNDACIONES Y ESTABILIZACIÓN DE CAUCES</t>
  </si>
  <si>
    <t>ADQUISICIÓN DE  60 RADIOS APX2000 PARA EL SISTEMA DE RADIO COMUNICACIÓN DE LOS CUERPOS DE BOMBEROS DE LAS PROVINCIAS DE GUAYAS, SANTA ELENA, EL ORO Y GALÁPAGOS, QUE PERMITA EL FORTALECIMIENTO DEL SISTEMA DE ALERTA TEMPRANA EN LA ATENCIÓN DE EMERGENCIAS</t>
  </si>
  <si>
    <t>AUDITORIA A LOS ESTADOS FINANCIEROS DEL PROGRAMA EC-L1221 PARA EL PERIODO COMPRENDIDO 2020, 2021 Y CIERRE DEL PROYECTO</t>
  </si>
  <si>
    <t>EVALUACIÓN FINAL PARA EL PROGRAMA</t>
  </si>
  <si>
    <t>e-SIGEF</t>
  </si>
  <si>
    <t>CERTIFICACIÓN PRESUPUESTARIA</t>
  </si>
  <si>
    <t>COMPROMETIDO</t>
  </si>
  <si>
    <t>PAGADO</t>
  </si>
  <si>
    <t>SALDO REAL</t>
  </si>
  <si>
    <t>Nro. CP</t>
  </si>
  <si>
    <t>ML</t>
  </si>
  <si>
    <t>1.2.6. Adquisición de 4 sensores sísmicos triaxial con cables de conexión  y 2 mandos de control para calibración, para el fortalecimiento del monitoreo de amenaza sísmica y del SAT para tsunamis en la región costa Sur del país</t>
  </si>
  <si>
    <t>2.4.1. Campaña comunicacional sobre: amenaza de tsunami, sistemas de alerta, rutas de evacuación, señaléticas, totems, mensajes de prevención, etc. Para difusión a la población en el universo de beneficiarios.</t>
  </si>
  <si>
    <t xml:space="preserve">2.5.6 Contratar un consultor para la gestión de las adquisiciones y de las actividades planificadas y en el proceso de cierre del Programa. </t>
  </si>
  <si>
    <t>2.5.2 Evaluación Intermedia</t>
  </si>
  <si>
    <t>2.5.5 Auditoria a los estados financieros del programa EC-L1221 2020, 2021 y cierre</t>
  </si>
  <si>
    <t>2.4.2. Adquisicion de Kits para el fortalecimiento de los Comites Comunitarios</t>
  </si>
  <si>
    <t>1.4.1. Materiales para prueba de sistemas de monitoreo mediante simulación, realiza</t>
  </si>
  <si>
    <t>2.3.1. Diseño, impresión, reproducción e instalación de minivallas informativas de zonas de seguridad y rutas de evacuación ante la posible ocurrencia de un evento de tsunami en las provincias de Santa Elena, Guayas, el Oro y Galápagos y desbordamiento de ríos en cuencas priorizadas de los ríos Chone, Portoviejo y Chongon</t>
  </si>
  <si>
    <t xml:space="preserve">1.2.8. Adquisición de equipos para asegurar la operación, transmisión y alimentación de datos, regulación de energía y protección de la red nacional de monitoreo sísmico </t>
  </si>
  <si>
    <t>1.1.2. Construcción de 2 estaciones hidrométricas en la cuencas de los Ríos Chone y Portoviejo</t>
  </si>
  <si>
    <t>1.1.3. Adquisición, instalación y puesta en operación de una estación terrena satelita GRB para recepción de imágenes del satelite GOES 16.</t>
  </si>
  <si>
    <t>1.1.1. Adquisición e instalación de equipamiento hidrológico automático y 5 hidrológicas automáticas (EHA) con transmisión celular y satelital GOES 16 incluido la recepción de datos satelitales para fortalecer la red de monitoreo hidrólogico en las cuencas de los Ríos Portoviejo, Chone y Chongón.</t>
  </si>
  <si>
    <t xml:space="preserve">1.2.5. Adquisición de 3 digitalizadores sismicos para la calibración de los sensores que conforman la red sismica del instituto geofísico </t>
  </si>
  <si>
    <t>1.2.7. Adquisición de 8 digitalizadores de señales sísmicas (velocidad y/o aceleración), accesorios y repuestos para modernizar las estaciones de la red nacional de sismografos</t>
  </si>
  <si>
    <t xml:space="preserve">1.3.2. Adquisición y puesta en marcha de 5 estaciones mareográficas, incluye set de repuestos. </t>
  </si>
  <si>
    <t>2.1.2. Adquisición de equipos computacionales y video Wall para las provincias de intervención del proyecto.</t>
  </si>
  <si>
    <t xml:space="preserve">2.2.1. Adquisición de equipos de comunicación especializados y configuración </t>
  </si>
  <si>
    <t xml:space="preserve">2.1.1. Adquisición e implementación de equipamiento de video vigilancia y emisión de alerta, integrado al Sistema Nacional de Alerta Temprana frente a Tsunamis en las provincias de Guayas, Santa Elena, el Oro  y Galápagos; y desbordamiento de rios en cuencas priorizadas de los ríos Chone, Portoviejo y Chongón. </t>
  </si>
  <si>
    <t>1.2.9. Aquisición de equipos computacionales (servidores), storage y potencialización de equipos informáticos.</t>
  </si>
  <si>
    <t>2.5.3 Evaluación Final</t>
  </si>
  <si>
    <t>1.3.3. Adquisición e instalación de 1 sistema de  radares para el perfil costanero (para la Libertad o Manta)</t>
  </si>
  <si>
    <t>disponible</t>
  </si>
  <si>
    <t>DEVUELTO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</si>
</sst>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_(* #,##0.00_);_(* \(#,##0.00\);_(* &quot;-&quot;??_);_(@_)"/>
    <numFmt numFmtId="165" formatCode="_-* #,##0.00\ _€_-;\-* #,##0.00\ _€_-;_-* &quot;-&quot;??\ _€_-;_-@_-"/>
    <numFmt numFmtId="166" formatCode="00"/>
    <numFmt numFmtId="167" formatCode="000"/>
    <numFmt numFmtId="168" formatCode="0000"/>
    <numFmt numFmtId="169" formatCode="000000"/>
    <numFmt numFmtId="170" formatCode="&quot;$ &quot;#,##0.00"/>
    <numFmt numFmtId="171" formatCode="&quot;$&quot;#,##0.00"/>
  </numFmts>
  <fonts count="23">
    <font>
      <sz val="11"/>
      <color theme="1"/>
      <name val="Calibri"/>
      <family val="2"/>
      <scheme val="minor"/>
    </font>
    <font>
      <sz val="10"/>
      <name val="Arial"/>
      <family val="2"/>
    </font>
    <font>
      <b/>
      <sz val="20"/>
      <color indexed="57"/>
      <name val="Calibri"/>
      <family val="2"/>
    </font>
    <font>
      <sz val="20"/>
      <color indexed="8"/>
      <name val="Calibri"/>
      <family val="2"/>
    </font>
    <font>
      <b/>
      <sz val="20"/>
      <color indexed="56"/>
      <name val="Calibri"/>
      <family val="2"/>
    </font>
    <font>
      <sz val="11"/>
      <color indexed="8"/>
      <name val="Calibri"/>
      <family val="2"/>
    </font>
    <font>
      <sz val="12"/>
      <color rgb="FF000000"/>
      <name val="Calibri"/>
      <family val="2"/>
    </font>
    <font>
      <sz val="12"/>
      <color theme="1"/>
      <name val="Calibri"/>
      <family val="2"/>
      <scheme val="minor"/>
    </font>
    <font>
      <sz val="8"/>
      <name val="Calibri"/>
      <family val="2"/>
    </font>
    <font>
      <sz val="8"/>
      <color theme="1"/>
      <name val="Calibri"/>
      <family val="2"/>
    </font>
    <font>
      <b/>
      <sz val="8"/>
      <color theme="1"/>
      <name val="Calibri"/>
      <family val="2"/>
    </font>
    <font>
      <b/>
      <sz val="8"/>
      <name val="Calibri"/>
      <family val="2"/>
    </font>
    <font>
      <b/>
      <sz val="8"/>
      <color theme="0"/>
      <name val="Calibri"/>
      <family val="2"/>
    </font>
    <font>
      <sz val="9"/>
      <color theme="1"/>
      <name val="Calibri"/>
      <family val="2"/>
    </font>
    <font>
      <b/>
      <sz val="9"/>
      <color theme="1"/>
      <name val="Calibri"/>
      <family val="2"/>
    </font>
    <font>
      <b/>
      <sz val="8"/>
      <color indexed="9"/>
      <name val="Calibri"/>
      <family val="2"/>
    </font>
    <font>
      <b/>
      <sz val="8"/>
      <color indexed="8"/>
      <name val="Calibri"/>
      <family val="2"/>
    </font>
    <font>
      <sz val="8"/>
      <color indexed="8"/>
      <name val="Calibri"/>
      <family val="2"/>
    </font>
    <font>
      <sz val="8"/>
      <color theme="1"/>
      <name val="Calibri"/>
      <family val="2"/>
      <scheme val="minor"/>
    </font>
    <font>
      <b/>
      <sz val="8"/>
      <name val="Calibri"/>
      <family val="2"/>
      <scheme val="minor"/>
    </font>
    <font>
      <sz val="8"/>
      <name val="Calibri"/>
      <family val="2"/>
      <scheme val="minor"/>
    </font>
    <font>
      <sz val="9"/>
      <name val="Tahoma"/>
      <family val="2"/>
    </font>
    <font>
      <b/>
      <sz val="9"/>
      <name val="Tahoma"/>
      <family val="2"/>
    </font>
  </fonts>
  <fills count="20">
    <fill>
      <patternFill/>
    </fill>
    <fill>
      <patternFill patternType="gray125"/>
    </fill>
    <fill>
      <patternFill patternType="solid">
        <fgColor theme="0"/>
        <bgColor indexed="64"/>
      </patternFill>
    </fill>
    <fill>
      <patternFill patternType="solid">
        <fgColor theme="7" tint="-0.24997000396251678"/>
        <bgColor indexed="64"/>
      </patternFill>
    </fill>
    <fill>
      <patternFill patternType="solid">
        <fgColor theme="0" tint="-0.3499799966812134"/>
        <bgColor indexed="64"/>
      </patternFill>
    </fill>
    <fill>
      <patternFill patternType="solid">
        <fgColor theme="4" tint="0.39998000860214233"/>
        <bgColor indexed="64"/>
      </patternFill>
    </fill>
    <fill>
      <patternFill patternType="solid">
        <fgColor rgb="FFA162D0"/>
        <bgColor indexed="64"/>
      </patternFill>
    </fill>
    <fill>
      <patternFill patternType="solid">
        <fgColor theme="5" tint="0.39998000860214233"/>
        <bgColor indexed="64"/>
      </patternFill>
    </fill>
    <fill>
      <patternFill patternType="solid">
        <fgColor theme="7" tint="-0.24997000396251678"/>
        <bgColor indexed="64"/>
      </patternFill>
    </fill>
    <fill>
      <patternFill patternType="solid">
        <fgColor theme="7" tint="0.39998000860214233"/>
        <bgColor indexed="64"/>
      </patternFill>
    </fill>
    <fill>
      <patternFill patternType="solid">
        <fgColor theme="2" tint="-0.4999699890613556"/>
        <bgColor indexed="64"/>
      </patternFill>
    </fill>
    <fill>
      <patternFill patternType="solid">
        <fgColor rgb="FF7030A0"/>
        <bgColor indexed="64"/>
      </patternFill>
    </fill>
    <fill>
      <patternFill patternType="solid">
        <fgColor rgb="FF00B0F0"/>
        <bgColor indexed="64"/>
      </patternFill>
    </fill>
    <fill>
      <patternFill patternType="solid">
        <fgColor rgb="FF00B050"/>
        <bgColor indexed="64"/>
      </patternFill>
    </fill>
    <fill>
      <patternFill patternType="solid">
        <fgColor indexed="9"/>
        <bgColor indexed="64"/>
      </patternFill>
    </fill>
    <fill>
      <patternFill patternType="solid">
        <fgColor theme="1" tint="0.34999001026153564"/>
        <bgColor indexed="64"/>
      </patternFill>
    </fill>
    <fill>
      <patternFill patternType="solid">
        <fgColor theme="4" tint="-0.24997000396251678"/>
        <bgColor indexed="64"/>
      </patternFill>
    </fill>
    <fill>
      <patternFill patternType="solid">
        <fgColor rgb="FF421C5E"/>
        <bgColor indexed="64"/>
      </patternFill>
    </fill>
    <fill>
      <patternFill patternType="solid">
        <fgColor theme="5" tint="-0.4999699890613556"/>
        <bgColor indexed="64"/>
      </patternFill>
    </fill>
    <fill>
      <patternFill patternType="solid">
        <fgColor theme="7" tint="-0.4999699890613556"/>
        <bgColor indexed="64"/>
      </patternFill>
    </fill>
  </fills>
  <borders count="6">
    <border>
      <left/>
      <right/>
      <top/>
      <bottom/>
      <diagonal/>
    </border>
    <border>
      <left style="thin"/>
      <right style="thin"/>
      <top style="thin"/>
      <bottom style="thin"/>
    </border>
    <border>
      <left style="thin"/>
      <right/>
      <top style="thin"/>
      <bottom style="thin"/>
    </border>
    <border>
      <left/>
      <right/>
      <top/>
      <bottom style="thin"/>
    </border>
    <border>
      <left style="thin"/>
      <right/>
      <top/>
      <bottom style="thin"/>
    </border>
    <border>
      <left/>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Border="0" applyProtection="0">
      <alignment/>
    </xf>
    <xf numFmtId="164" fontId="0" fillId="0" borderId="0" applyFont="0" applyFill="0" applyBorder="0" applyAlignment="0" applyProtection="0"/>
    <xf numFmtId="165" fontId="0" fillId="0" borderId="0" applyFont="0" applyFill="0" applyBorder="0" applyAlignment="0" applyProtection="0"/>
    <xf numFmtId="0" fontId="6" fillId="0" borderId="0">
      <alignment/>
      <protection/>
    </xf>
    <xf numFmtId="0" fontId="7" fillId="0" borderId="0">
      <alignment/>
      <protection/>
    </xf>
  </cellStyleXfs>
  <cellXfs count="91">
    <xf numFmtId="0" fontId="0" fillId="0" borderId="0" xfId="0"/>
    <xf numFmtId="0" fontId="3" fillId="0" borderId="0" xfId="0" applyFont="1" applyAlignment="1">
      <alignment wrapText="1"/>
    </xf>
    <xf numFmtId="0" fontId="8" fillId="0" borderId="1" xfId="0" applyFont="1" applyBorder="1" applyAlignment="1">
      <alignment vertic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wrapText="1"/>
    </xf>
    <xf numFmtId="168" fontId="9" fillId="0" borderId="1" xfId="0" applyNumberFormat="1"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169" fontId="9" fillId="2" borderId="1" xfId="0" applyNumberFormat="1" applyFont="1" applyFill="1" applyBorder="1" applyAlignment="1">
      <alignment horizontal="center" vertical="center" wrapText="1"/>
    </xf>
    <xf numFmtId="0" fontId="8" fillId="2" borderId="1" xfId="23" applyFont="1" applyFill="1" applyBorder="1" applyAlignment="1">
      <alignment horizontal="center" vertical="center"/>
      <protection/>
    </xf>
    <xf numFmtId="164" fontId="10" fillId="0" borderId="1" xfId="21" applyFont="1" applyFill="1" applyBorder="1" applyAlignment="1">
      <alignment vertical="center"/>
    </xf>
    <xf numFmtId="164" fontId="9" fillId="0" borderId="1" xfId="21" applyFont="1" applyFill="1" applyBorder="1" applyAlignment="1">
      <alignment vertical="center"/>
    </xf>
    <xf numFmtId="164" fontId="11" fillId="0" borderId="1" xfId="21" applyFont="1" applyFill="1" applyBorder="1" applyAlignment="1">
      <alignment horizontal="center" vertical="center"/>
    </xf>
    <xf numFmtId="0" fontId="11" fillId="0" borderId="1" xfId="0" applyFont="1" applyBorder="1" applyAlignment="1">
      <alignment horizontal="center" vertical="center"/>
    </xf>
    <xf numFmtId="166" fontId="11" fillId="0" borderId="1" xfId="0" applyNumberFormat="1" applyFont="1" applyBorder="1" applyAlignment="1">
      <alignment horizontal="center" vertical="center"/>
    </xf>
    <xf numFmtId="167" fontId="11" fillId="0" borderId="1" xfId="0" applyNumberFormat="1" applyFont="1" applyBorder="1" applyAlignment="1">
      <alignment horizontal="center" vertical="center"/>
    </xf>
    <xf numFmtId="164" fontId="12" fillId="3" borderId="1" xfId="21" applyFont="1" applyFill="1" applyBorder="1" applyAlignment="1">
      <alignment vertical="center" wrapText="1"/>
    </xf>
    <xf numFmtId="0" fontId="10"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center" vertical="center" wrapText="1"/>
    </xf>
    <xf numFmtId="166" fontId="13" fillId="0" borderId="0" xfId="0" applyNumberFormat="1" applyFont="1" applyAlignment="1">
      <alignment horizontal="center" vertical="center" wrapText="1"/>
    </xf>
    <xf numFmtId="167" fontId="13" fillId="0" borderId="0" xfId="0" applyNumberFormat="1" applyFont="1" applyAlignment="1">
      <alignment horizontal="center" vertical="center" wrapText="1"/>
    </xf>
    <xf numFmtId="168" fontId="13" fillId="0" borderId="0" xfId="0" applyNumberFormat="1" applyFont="1" applyAlignment="1">
      <alignment horizontal="center" vertical="center" wrapText="1"/>
    </xf>
    <xf numFmtId="169" fontId="13" fillId="0" borderId="0" xfId="0" applyNumberFormat="1" applyFont="1" applyAlignment="1">
      <alignment horizontal="center" vertical="center" wrapText="1"/>
    </xf>
    <xf numFmtId="164" fontId="14" fillId="0" borderId="0" xfId="21" applyFont="1" applyAlignment="1">
      <alignment vertical="center" wrapText="1"/>
    </xf>
    <xf numFmtId="164" fontId="13" fillId="0" borderId="0" xfId="21" applyFont="1" applyAlignment="1">
      <alignment vertical="center" wrapText="1"/>
    </xf>
    <xf numFmtId="0" fontId="14" fillId="0" borderId="0" xfId="0" applyFont="1" applyAlignment="1">
      <alignment vertical="center" wrapText="1"/>
    </xf>
    <xf numFmtId="165" fontId="13" fillId="0" borderId="0" xfId="0" applyNumberFormat="1" applyFont="1" applyAlignment="1">
      <alignment vertical="center" wrapText="1"/>
    </xf>
    <xf numFmtId="0" fontId="16" fillId="0" borderId="0" xfId="0" applyFont="1" applyAlignment="1">
      <alignment vertical="center" wrapText="1"/>
    </xf>
    <xf numFmtId="0" fontId="15"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166" fontId="15" fillId="7" borderId="1" xfId="0" applyNumberFormat="1" applyFont="1" applyFill="1" applyBorder="1" applyAlignment="1">
      <alignment horizontal="center" vertical="center" wrapText="1"/>
    </xf>
    <xf numFmtId="167" fontId="15" fillId="7" borderId="1" xfId="0" applyNumberFormat="1" applyFont="1" applyFill="1" applyBorder="1" applyAlignment="1">
      <alignment horizontal="center" vertical="center" wrapText="1"/>
    </xf>
    <xf numFmtId="168" fontId="15" fillId="7" borderId="1" xfId="20" applyNumberFormat="1" applyFont="1" applyFill="1" applyBorder="1" applyAlignment="1" applyProtection="1">
      <alignment horizontal="center" vertical="center" wrapText="1"/>
      <protection/>
    </xf>
    <xf numFmtId="168" fontId="15" fillId="7" borderId="1" xfId="0" applyNumberFormat="1" applyFont="1" applyFill="1" applyBorder="1" applyAlignment="1">
      <alignment horizontal="center" vertical="center" wrapText="1"/>
    </xf>
    <xf numFmtId="169" fontId="15" fillId="7" borderId="1" xfId="0" applyNumberFormat="1" applyFont="1" applyFill="1" applyBorder="1" applyAlignment="1">
      <alignment horizontal="center" vertical="center" wrapText="1"/>
    </xf>
    <xf numFmtId="2" fontId="15" fillId="7" borderId="1" xfId="20" applyNumberFormat="1" applyFont="1" applyFill="1" applyBorder="1" applyAlignment="1" applyProtection="1">
      <alignment horizontal="center" vertical="center" wrapText="1"/>
      <protection/>
    </xf>
    <xf numFmtId="164" fontId="15" fillId="8" borderId="1" xfId="21" applyFont="1" applyFill="1" applyBorder="1" applyAlignment="1" applyProtection="1">
      <alignment horizontal="center" vertical="center" wrapText="1"/>
      <protection/>
    </xf>
    <xf numFmtId="164" fontId="12" fillId="9" borderId="1" xfId="21" applyFont="1" applyFill="1" applyBorder="1" applyAlignment="1" applyProtection="1">
      <alignment horizontal="center" vertical="center" wrapText="1"/>
      <protection/>
    </xf>
    <xf numFmtId="170" fontId="15" fillId="8" borderId="1" xfId="20" applyNumberFormat="1" applyFont="1" applyFill="1" applyBorder="1" applyAlignment="1" applyProtection="1">
      <alignment horizontal="center" vertical="center" wrapText="1"/>
      <protection/>
    </xf>
    <xf numFmtId="0" fontId="17" fillId="0" borderId="0" xfId="0" applyFont="1" applyAlignment="1">
      <alignment vertical="center" wrapText="1"/>
    </xf>
    <xf numFmtId="0" fontId="17" fillId="0" borderId="0" xfId="0" applyFont="1" applyAlignment="1">
      <alignment horizontal="center" vertical="center" wrapText="1"/>
    </xf>
    <xf numFmtId="166" fontId="17" fillId="0" borderId="0" xfId="0" applyNumberFormat="1" applyFont="1" applyAlignment="1">
      <alignment horizontal="center" vertical="center" wrapText="1"/>
    </xf>
    <xf numFmtId="167" fontId="17" fillId="0" borderId="0" xfId="0" applyNumberFormat="1" applyFont="1" applyAlignment="1">
      <alignment horizontal="center" vertical="center" wrapText="1"/>
    </xf>
    <xf numFmtId="168" fontId="17" fillId="0" borderId="0" xfId="0" applyNumberFormat="1" applyFont="1" applyAlignment="1">
      <alignment horizontal="center" vertical="center" wrapText="1"/>
    </xf>
    <xf numFmtId="169" fontId="17" fillId="0" borderId="0" xfId="0" applyNumberFormat="1" applyFont="1" applyAlignment="1">
      <alignment horizontal="center" vertical="center" wrapText="1"/>
    </xf>
    <xf numFmtId="0" fontId="17" fillId="0" borderId="0" xfId="0" applyFont="1" applyAlignment="1">
      <alignment horizontal="left" vertical="center" wrapText="1"/>
    </xf>
    <xf numFmtId="164" fontId="16" fillId="0" borderId="0" xfId="21" applyFont="1" applyAlignment="1">
      <alignment vertical="center" wrapText="1"/>
    </xf>
    <xf numFmtId="164" fontId="17" fillId="0" borderId="0" xfId="21" applyFont="1" applyAlignment="1">
      <alignment vertical="center" wrapText="1"/>
    </xf>
    <xf numFmtId="164" fontId="16" fillId="0" borderId="0" xfId="21" applyFont="1" applyAlignment="1">
      <alignment horizontal="right" vertical="center" wrapText="1"/>
    </xf>
    <xf numFmtId="0" fontId="16" fillId="0" borderId="0" xfId="0" applyFont="1" applyAlignment="1">
      <alignment horizontal="right" vertical="center" wrapText="1"/>
    </xf>
    <xf numFmtId="0" fontId="8" fillId="0" borderId="1" xfId="23" applyFont="1" applyBorder="1" applyAlignment="1">
      <alignment horizontal="center" vertical="center"/>
      <protection/>
    </xf>
    <xf numFmtId="170" fontId="15" fillId="10" borderId="1" xfId="20" applyNumberFormat="1" applyFont="1" applyFill="1" applyBorder="1" applyAlignment="1" applyProtection="1">
      <alignment horizontal="center" vertical="center" wrapText="1"/>
      <protection/>
    </xf>
    <xf numFmtId="164" fontId="18" fillId="0" borderId="1" xfId="21" applyFont="1" applyFill="1" applyBorder="1" applyAlignment="1">
      <alignment horizontal="right" vertical="center"/>
    </xf>
    <xf numFmtId="0" fontId="11" fillId="0" borderId="1" xfId="0" applyFont="1" applyBorder="1" applyAlignment="1">
      <alignment horizontal="center" vertical="center" wrapText="1"/>
    </xf>
    <xf numFmtId="0" fontId="8" fillId="0" borderId="1" xfId="0" applyFont="1" applyBorder="1" applyAlignment="1" applyProtection="1">
      <alignment horizontal="left" vertical="center" wrapText="1"/>
      <protection locked="0"/>
    </xf>
    <xf numFmtId="164" fontId="13" fillId="0" borderId="0" xfId="0" applyNumberFormat="1" applyFont="1" applyAlignment="1">
      <alignment vertical="center" wrapText="1"/>
    </xf>
    <xf numFmtId="164" fontId="18" fillId="11" borderId="1" xfId="21" applyFont="1" applyFill="1" applyBorder="1" applyAlignment="1">
      <alignment horizontal="right" vertical="center"/>
    </xf>
    <xf numFmtId="164" fontId="19" fillId="2" borderId="2" xfId="22" applyNumberFormat="1" applyFont="1" applyFill="1" applyBorder="1" applyAlignment="1">
      <alignment horizontal="center" vertical="center"/>
    </xf>
    <xf numFmtId="0" fontId="20" fillId="2" borderId="1" xfId="0" applyFont="1" applyFill="1" applyBorder="1" applyAlignment="1">
      <alignment horizontal="center" vertical="center"/>
    </xf>
    <xf numFmtId="0" fontId="20" fillId="0" borderId="1" xfId="0" applyFont="1" applyBorder="1" applyAlignment="1">
      <alignment horizontal="center" vertical="center"/>
    </xf>
    <xf numFmtId="0" fontId="8" fillId="0" borderId="2" xfId="0" applyFont="1" applyBorder="1" applyAlignment="1" applyProtection="1">
      <alignment horizontal="left" vertical="center" wrapText="1"/>
      <protection locked="0"/>
    </xf>
    <xf numFmtId="169" fontId="9" fillId="0" borderId="1" xfId="0" applyNumberFormat="1" applyFont="1" applyBorder="1" applyAlignment="1">
      <alignment horizontal="center" vertical="center" wrapText="1"/>
    </xf>
    <xf numFmtId="164" fontId="19" fillId="0" borderId="2" xfId="22" applyNumberFormat="1" applyFont="1" applyFill="1" applyBorder="1" applyAlignment="1">
      <alignment horizontal="center" vertical="center"/>
    </xf>
    <xf numFmtId="164" fontId="16" fillId="0" borderId="0" xfId="0" applyNumberFormat="1" applyFont="1" applyAlignment="1">
      <alignment vertical="center" wrapText="1"/>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0" borderId="2" xfId="0" applyFont="1" applyBorder="1" applyAlignment="1">
      <alignment horizontal="left" vertical="center" wrapText="1"/>
    </xf>
    <xf numFmtId="4" fontId="8" fillId="0" borderId="1" xfId="24" applyNumberFormat="1" applyFont="1" applyBorder="1" applyAlignment="1">
      <alignment horizontal="left" vertical="top" wrapText="1"/>
      <protection/>
    </xf>
    <xf numFmtId="4" fontId="8" fillId="2" borderId="1" xfId="24" applyNumberFormat="1" applyFont="1" applyFill="1" applyBorder="1" applyAlignment="1">
      <alignment horizontal="left" vertical="top" wrapText="1"/>
      <protection/>
    </xf>
    <xf numFmtId="171" fontId="16" fillId="12" borderId="1" xfId="0" applyNumberFormat="1" applyFont="1" applyFill="1" applyBorder="1" applyAlignment="1">
      <alignment horizontal="center" vertical="center" wrapText="1"/>
    </xf>
    <xf numFmtId="1" fontId="16" fillId="12" borderId="1" xfId="0" applyNumberFormat="1" applyFont="1" applyFill="1" applyBorder="1" applyAlignment="1">
      <alignment horizontal="center" vertical="center" wrapText="1"/>
    </xf>
    <xf numFmtId="164" fontId="11" fillId="13" borderId="1" xfId="21" applyFont="1" applyFill="1" applyBorder="1" applyAlignment="1">
      <alignment horizontal="center" vertical="center"/>
    </xf>
    <xf numFmtId="4" fontId="16" fillId="0" borderId="0" xfId="0" applyNumberFormat="1" applyFont="1" applyAlignment="1">
      <alignment vertical="center" wrapText="1"/>
    </xf>
    <xf numFmtId="43" fontId="16" fillId="0" borderId="0" xfId="0" applyNumberFormat="1" applyFont="1" applyAlignment="1">
      <alignment vertical="center" wrapText="1"/>
    </xf>
    <xf numFmtId="164" fontId="10" fillId="0" borderId="1" xfId="21" applyFont="1" applyFill="1" applyBorder="1" applyAlignment="1">
      <alignment horizontal="center" vertical="center"/>
    </xf>
    <xf numFmtId="164" fontId="10" fillId="13" borderId="1" xfId="21" applyFont="1" applyFill="1" applyBorder="1" applyAlignment="1">
      <alignment horizontal="center" vertical="center"/>
    </xf>
    <xf numFmtId="164" fontId="10" fillId="2" borderId="1" xfId="21" applyFont="1" applyFill="1" applyBorder="1" applyAlignment="1">
      <alignment horizontal="center" vertical="center"/>
    </xf>
    <xf numFmtId="171" fontId="16" fillId="12" borderId="3" xfId="0" applyNumberFormat="1" applyFont="1" applyFill="1" applyBorder="1" applyAlignment="1">
      <alignment horizontal="center" vertical="center" wrapText="1"/>
    </xf>
    <xf numFmtId="1" fontId="16" fillId="12" borderId="3" xfId="0" applyNumberFormat="1" applyFont="1" applyFill="1" applyBorder="1" applyAlignment="1">
      <alignment horizontal="center" vertical="center" wrapText="1"/>
    </xf>
    <xf numFmtId="0" fontId="2" fillId="14" borderId="0" xfId="0" applyFont="1" applyFill="1" applyAlignment="1">
      <alignment horizontal="center" vertical="center" wrapText="1"/>
    </xf>
    <xf numFmtId="0" fontId="4" fillId="14" borderId="0" xfId="0" applyFont="1" applyFill="1" applyAlignment="1">
      <alignment horizontal="center" vertical="center" wrapText="1"/>
    </xf>
    <xf numFmtId="0" fontId="15" fillId="15" borderId="4"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6" borderId="0" xfId="0" applyFont="1" applyFill="1" applyAlignment="1">
      <alignment horizontal="center" vertical="center" wrapText="1"/>
    </xf>
    <xf numFmtId="0" fontId="15" fillId="17" borderId="4"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8" borderId="3" xfId="0" applyFont="1" applyFill="1" applyBorder="1" applyAlignment="1">
      <alignment horizontal="center" vertical="center" wrapText="1"/>
    </xf>
    <xf numFmtId="0" fontId="15" fillId="18" borderId="5" xfId="0" applyFont="1" applyFill="1" applyBorder="1" applyAlignment="1">
      <alignment horizontal="center" vertical="center" wrapText="1"/>
    </xf>
    <xf numFmtId="164" fontId="15" fillId="19" borderId="1" xfId="21"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Excel Built-in Normal 2" xfId="20"/>
    <cellStyle name="Millares" xfId="21"/>
    <cellStyle name="Millares 2" xfId="22"/>
    <cellStyle name="Normal 2" xfId="23"/>
    <cellStyle name="Normal 37"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V46"/>
  <sheetViews>
    <sheetView showGridLines="0" tabSelected="1" zoomScale="106" zoomScaleNormal="106" workbookViewId="0" topLeftCell="P1">
      <pane ySplit="5" topLeftCell="A34" activePane="bottomLeft" state="frozen"/>
      <selection pane="topLeft" activeCell="AK7" sqref="AK7"/>
      <selection pane="bottomLeft" activeCell="P40" sqref="P40"/>
    </sheetView>
  </sheetViews>
  <sheetFormatPr defaultColWidth="11.421875" defaultRowHeight="15"/>
  <cols>
    <col min="1" max="1" width="10.140625" style="17" customWidth="1"/>
    <col min="2" max="2" width="11.421875" style="17" customWidth="1"/>
    <col min="3" max="3" width="27.28125" style="17" customWidth="1"/>
    <col min="4" max="4" width="17.7109375" style="17" customWidth="1"/>
    <col min="5" max="5" width="17.57421875" style="17" customWidth="1"/>
    <col min="6" max="6" width="18.7109375" style="17" customWidth="1"/>
    <col min="7" max="7" width="14.00390625" style="17" customWidth="1"/>
    <col min="8" max="8" width="15.57421875" style="17" customWidth="1"/>
    <col min="9" max="10" width="45.140625" style="17" customWidth="1"/>
    <col min="11" max="11" width="6.140625" style="18" customWidth="1"/>
    <col min="12" max="12" width="8.421875" style="18" customWidth="1"/>
    <col min="13" max="13" width="5.57421875" style="19" customWidth="1"/>
    <col min="14" max="15" width="6.140625" style="20" customWidth="1"/>
    <col min="16" max="16" width="7.421875" style="21" customWidth="1"/>
    <col min="17" max="17" width="7.8515625" style="21" customWidth="1"/>
    <col min="18" max="18" width="7.8515625" style="20" customWidth="1"/>
    <col min="19" max="19" width="7.421875" style="21" customWidth="1"/>
    <col min="20" max="20" width="8.00390625" style="21" customWidth="1"/>
    <col min="21" max="21" width="11.57421875" style="18" customWidth="1"/>
    <col min="22" max="22" width="11.421875" style="22" customWidth="1"/>
    <col min="23" max="23" width="8.00390625" style="18" customWidth="1"/>
    <col min="24" max="24" width="21.140625" style="17" customWidth="1"/>
    <col min="25" max="25" width="10.7109375" style="23" customWidth="1"/>
    <col min="26" max="26" width="11.421875" style="23" customWidth="1"/>
    <col min="27" max="27" width="11.28125" style="24" customWidth="1"/>
    <col min="28" max="28" width="9.421875" style="24" customWidth="1"/>
    <col min="29" max="29" width="8.7109375" style="24" customWidth="1"/>
    <col min="30" max="30" width="10.140625" style="24" customWidth="1"/>
    <col min="31" max="31" width="11.00390625" style="24" customWidth="1"/>
    <col min="32" max="32" width="11.7109375" style="24" customWidth="1"/>
    <col min="33" max="33" width="11.421875" style="24" customWidth="1"/>
    <col min="34" max="34" width="11.7109375" style="24" customWidth="1"/>
    <col min="35" max="36" width="11.421875" style="24" customWidth="1"/>
    <col min="37" max="37" width="10.57421875" style="24" customWidth="1"/>
    <col min="38" max="38" width="11.7109375" style="24" customWidth="1"/>
    <col min="39" max="39" width="12.57421875" style="24" customWidth="1"/>
    <col min="40" max="40" width="12.8515625" style="17" customWidth="1"/>
    <col min="41" max="42" width="11.421875" style="17" customWidth="1"/>
    <col min="43" max="43" width="13.8515625" style="17" hidden="1" customWidth="1"/>
    <col min="44" max="44" width="14.421875" style="17" hidden="1" customWidth="1"/>
    <col min="45" max="47" width="11.421875" style="17" hidden="1" customWidth="1"/>
    <col min="48" max="16384" width="11.421875" style="17" customWidth="1"/>
  </cols>
  <sheetData>
    <row r="1" spans="1:40" s="1" customFormat="1" ht="26.25">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row>
    <row r="2" spans="1:40" s="1" customFormat="1" ht="26.25">
      <c r="A2" s="82" t="s">
        <v>1</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row>
    <row r="3" spans="11:40" s="41" customFormat="1" ht="11.25">
      <c r="K3" s="42"/>
      <c r="L3" s="42"/>
      <c r="M3" s="43"/>
      <c r="N3" s="44"/>
      <c r="O3" s="44"/>
      <c r="P3" s="45"/>
      <c r="Q3" s="45"/>
      <c r="R3" s="44"/>
      <c r="S3" s="45"/>
      <c r="T3" s="45"/>
      <c r="U3" s="42"/>
      <c r="V3" s="46"/>
      <c r="W3" s="42"/>
      <c r="X3" s="47"/>
      <c r="Y3" s="48"/>
      <c r="Z3" s="48"/>
      <c r="AA3" s="49"/>
      <c r="AB3" s="49"/>
      <c r="AC3" s="49"/>
      <c r="AD3" s="49"/>
      <c r="AE3" s="49"/>
      <c r="AF3" s="49"/>
      <c r="AG3" s="49"/>
      <c r="AH3" s="49"/>
      <c r="AI3" s="49"/>
      <c r="AJ3" s="49"/>
      <c r="AK3" s="49"/>
      <c r="AL3" s="49"/>
      <c r="AM3" s="50"/>
      <c r="AN3" s="51"/>
    </row>
    <row r="4" spans="1:47" s="27" customFormat="1" ht="11.25">
      <c r="A4" s="83" t="s">
        <v>2</v>
      </c>
      <c r="B4" s="84"/>
      <c r="C4" s="84"/>
      <c r="D4" s="84"/>
      <c r="E4" s="85" t="s">
        <v>3</v>
      </c>
      <c r="F4" s="85"/>
      <c r="G4" s="85"/>
      <c r="H4" s="86" t="s">
        <v>4</v>
      </c>
      <c r="I4" s="87"/>
      <c r="J4" s="87"/>
      <c r="K4" s="87"/>
      <c r="L4" s="88" t="s">
        <v>5</v>
      </c>
      <c r="M4" s="88"/>
      <c r="N4" s="88"/>
      <c r="O4" s="88"/>
      <c r="P4" s="88"/>
      <c r="Q4" s="88"/>
      <c r="R4" s="88"/>
      <c r="S4" s="88"/>
      <c r="T4" s="88"/>
      <c r="U4" s="88"/>
      <c r="V4" s="88"/>
      <c r="W4" s="88"/>
      <c r="X4" s="89"/>
      <c r="Y4" s="90" t="s">
        <v>6</v>
      </c>
      <c r="Z4" s="90"/>
      <c r="AA4" s="90"/>
      <c r="AB4" s="90"/>
      <c r="AC4" s="90"/>
      <c r="AD4" s="90"/>
      <c r="AE4" s="90"/>
      <c r="AF4" s="90"/>
      <c r="AG4" s="90"/>
      <c r="AH4" s="90"/>
      <c r="AI4" s="90"/>
      <c r="AJ4" s="90"/>
      <c r="AK4" s="90"/>
      <c r="AL4" s="90"/>
      <c r="AM4" s="90"/>
      <c r="AN4" s="90"/>
      <c r="AQ4" s="79" t="s">
        <v>102</v>
      </c>
      <c r="AR4" s="79"/>
      <c r="AS4" s="79"/>
      <c r="AT4" s="79"/>
      <c r="AU4" s="80"/>
    </row>
    <row r="5" spans="1:48" s="27" customFormat="1" ht="33.75">
      <c r="A5" s="28" t="s">
        <v>7</v>
      </c>
      <c r="B5" s="28" t="s">
        <v>8</v>
      </c>
      <c r="C5" s="28" t="s">
        <v>9</v>
      </c>
      <c r="D5" s="28" t="s">
        <v>10</v>
      </c>
      <c r="E5" s="29" t="s">
        <v>11</v>
      </c>
      <c r="F5" s="29" t="s">
        <v>12</v>
      </c>
      <c r="G5" s="29" t="s">
        <v>13</v>
      </c>
      <c r="H5" s="30" t="s">
        <v>14</v>
      </c>
      <c r="I5" s="30" t="s">
        <v>15</v>
      </c>
      <c r="J5" s="30" t="s">
        <v>108</v>
      </c>
      <c r="K5" s="30" t="s">
        <v>16</v>
      </c>
      <c r="L5" s="31" t="s">
        <v>17</v>
      </c>
      <c r="M5" s="32" t="s">
        <v>18</v>
      </c>
      <c r="N5" s="33" t="s">
        <v>19</v>
      </c>
      <c r="O5" s="33" t="s">
        <v>20</v>
      </c>
      <c r="P5" s="34" t="s">
        <v>21</v>
      </c>
      <c r="Q5" s="34" t="s">
        <v>22</v>
      </c>
      <c r="R5" s="33" t="s">
        <v>23</v>
      </c>
      <c r="S5" s="35" t="s">
        <v>24</v>
      </c>
      <c r="T5" s="35" t="s">
        <v>25</v>
      </c>
      <c r="U5" s="31" t="s">
        <v>26</v>
      </c>
      <c r="V5" s="36" t="s">
        <v>27</v>
      </c>
      <c r="W5" s="37" t="s">
        <v>28</v>
      </c>
      <c r="X5" s="37" t="s">
        <v>29</v>
      </c>
      <c r="Y5" s="38" t="s">
        <v>30</v>
      </c>
      <c r="Z5" s="38" t="s">
        <v>31</v>
      </c>
      <c r="AA5" s="39" t="s">
        <v>32</v>
      </c>
      <c r="AB5" s="39" t="s">
        <v>33</v>
      </c>
      <c r="AC5" s="39" t="s">
        <v>34</v>
      </c>
      <c r="AD5" s="39" t="s">
        <v>35</v>
      </c>
      <c r="AE5" s="39" t="s">
        <v>36</v>
      </c>
      <c r="AF5" s="39" t="s">
        <v>37</v>
      </c>
      <c r="AG5" s="39" t="s">
        <v>38</v>
      </c>
      <c r="AH5" s="39" t="s">
        <v>39</v>
      </c>
      <c r="AI5" s="39" t="s">
        <v>40</v>
      </c>
      <c r="AJ5" s="39" t="s">
        <v>41</v>
      </c>
      <c r="AK5" s="39" t="s">
        <v>42</v>
      </c>
      <c r="AL5" s="39" t="s">
        <v>43</v>
      </c>
      <c r="AM5" s="38" t="s">
        <v>44</v>
      </c>
      <c r="AN5" s="40" t="s">
        <v>45</v>
      </c>
      <c r="AO5" s="53" t="s">
        <v>46</v>
      </c>
      <c r="AP5" s="53" t="s">
        <v>47</v>
      </c>
      <c r="AQ5" s="71" t="s">
        <v>103</v>
      </c>
      <c r="AR5" s="71" t="s">
        <v>104</v>
      </c>
      <c r="AS5" s="71" t="s">
        <v>105</v>
      </c>
      <c r="AT5" s="71" t="s">
        <v>106</v>
      </c>
      <c r="AU5" s="72" t="s">
        <v>107</v>
      </c>
      <c r="AV5" s="27" t="s">
        <v>86</v>
      </c>
    </row>
    <row r="6" spans="1:42" s="27" customFormat="1" ht="45">
      <c r="A6" s="2" t="s">
        <v>48</v>
      </c>
      <c r="B6" s="2" t="s">
        <v>49</v>
      </c>
      <c r="C6" s="2" t="s">
        <v>50</v>
      </c>
      <c r="D6" s="2" t="s">
        <v>51</v>
      </c>
      <c r="E6" s="2" t="s">
        <v>52</v>
      </c>
      <c r="F6" s="2" t="s">
        <v>53</v>
      </c>
      <c r="G6" s="2" t="s">
        <v>54</v>
      </c>
      <c r="H6" s="2" t="s">
        <v>55</v>
      </c>
      <c r="I6" s="69" t="s">
        <v>77</v>
      </c>
      <c r="J6" s="69" t="s">
        <v>109</v>
      </c>
      <c r="K6" s="3">
        <v>1</v>
      </c>
      <c r="L6" s="4" t="s">
        <v>57</v>
      </c>
      <c r="M6" s="4">
        <v>55</v>
      </c>
      <c r="N6" s="4" t="s">
        <v>58</v>
      </c>
      <c r="O6" s="4" t="s">
        <v>59</v>
      </c>
      <c r="P6" s="4" t="s">
        <v>84</v>
      </c>
      <c r="Q6" s="4" t="s">
        <v>61</v>
      </c>
      <c r="R6" s="4" t="s">
        <v>62</v>
      </c>
      <c r="S6" s="5">
        <v>2002</v>
      </c>
      <c r="T6" s="5">
        <v>5072</v>
      </c>
      <c r="U6" s="6" t="s">
        <v>63</v>
      </c>
      <c r="V6" s="63">
        <v>840000</v>
      </c>
      <c r="W6" s="52">
        <v>840104</v>
      </c>
      <c r="X6" s="62" t="s">
        <v>74</v>
      </c>
      <c r="Y6" s="9">
        <v>58000</v>
      </c>
      <c r="Z6" s="9">
        <v>31071.43</v>
      </c>
      <c r="AA6" s="10">
        <v>0</v>
      </c>
      <c r="AB6" s="10">
        <v>0</v>
      </c>
      <c r="AC6" s="10">
        <v>31071.43</v>
      </c>
      <c r="AD6" s="10">
        <v>0</v>
      </c>
      <c r="AE6" s="10">
        <v>0</v>
      </c>
      <c r="AF6" s="10">
        <v>0</v>
      </c>
      <c r="AG6" s="10">
        <v>0</v>
      </c>
      <c r="AH6" s="10">
        <v>0</v>
      </c>
      <c r="AI6" s="10">
        <v>0</v>
      </c>
      <c r="AJ6" s="10">
        <v>0</v>
      </c>
      <c r="AK6" s="10">
        <v>0</v>
      </c>
      <c r="AL6" s="10">
        <v>0</v>
      </c>
      <c r="AM6" s="11">
        <f aca="true" t="shared" si="0" ref="AM6:AM37">SUBTOTAL(9,AA6:AL6)</f>
        <v>31071.43</v>
      </c>
      <c r="AN6" s="64" t="str">
        <f aca="true" t="shared" si="1" ref="AN6:AN37">IF(AM6=Z6,"OK",Z6-AM6)</f>
        <v>OK</v>
      </c>
      <c r="AO6" s="54">
        <v>31071.43</v>
      </c>
      <c r="AP6" s="54">
        <f aca="true" t="shared" si="2" ref="AP6:AP37">+Z6-AO6</f>
        <v>0</v>
      </c>
    </row>
    <row r="7" spans="1:48" s="27" customFormat="1" ht="112.5">
      <c r="A7" s="2" t="s">
        <v>48</v>
      </c>
      <c r="B7" s="2" t="s">
        <v>49</v>
      </c>
      <c r="C7" s="2" t="s">
        <v>50</v>
      </c>
      <c r="D7" s="2" t="s">
        <v>51</v>
      </c>
      <c r="E7" s="2" t="s">
        <v>52</v>
      </c>
      <c r="F7" s="2" t="s">
        <v>53</v>
      </c>
      <c r="G7" s="2" t="s">
        <v>54</v>
      </c>
      <c r="H7" s="2" t="s">
        <v>55</v>
      </c>
      <c r="I7" s="69" t="s">
        <v>96</v>
      </c>
      <c r="J7" s="69" t="s">
        <v>110</v>
      </c>
      <c r="K7" s="3">
        <v>1</v>
      </c>
      <c r="L7" s="4" t="s">
        <v>57</v>
      </c>
      <c r="M7" s="4">
        <v>55</v>
      </c>
      <c r="N7" s="4" t="s">
        <v>58</v>
      </c>
      <c r="O7" s="4" t="s">
        <v>59</v>
      </c>
      <c r="P7" s="4" t="s">
        <v>60</v>
      </c>
      <c r="Q7" s="4" t="s">
        <v>61</v>
      </c>
      <c r="R7" s="4" t="s">
        <v>62</v>
      </c>
      <c r="S7" s="5">
        <v>2002</v>
      </c>
      <c r="T7" s="5">
        <v>5072</v>
      </c>
      <c r="U7" s="6" t="s">
        <v>63</v>
      </c>
      <c r="V7" s="7">
        <v>730000</v>
      </c>
      <c r="W7" s="60">
        <v>730204</v>
      </c>
      <c r="X7" s="56" t="s">
        <v>97</v>
      </c>
      <c r="Y7" s="9">
        <v>0</v>
      </c>
      <c r="Z7" s="9">
        <f>21861.5-21861.5</f>
        <v>0</v>
      </c>
      <c r="AA7" s="10">
        <v>0</v>
      </c>
      <c r="AB7" s="10">
        <v>0</v>
      </c>
      <c r="AC7" s="10">
        <v>0</v>
      </c>
      <c r="AD7" s="10">
        <v>0</v>
      </c>
      <c r="AE7" s="10">
        <v>0</v>
      </c>
      <c r="AF7" s="10">
        <v>0</v>
      </c>
      <c r="AG7" s="10">
        <v>0</v>
      </c>
      <c r="AH7" s="10">
        <v>0</v>
      </c>
      <c r="AI7" s="10">
        <v>0</v>
      </c>
      <c r="AJ7" s="10">
        <v>0</v>
      </c>
      <c r="AK7" s="10">
        <v>0</v>
      </c>
      <c r="AL7" s="10">
        <v>0</v>
      </c>
      <c r="AM7" s="73">
        <f t="shared" si="0"/>
        <v>0</v>
      </c>
      <c r="AN7" s="59" t="str">
        <f t="shared" si="1"/>
        <v>OK</v>
      </c>
      <c r="AO7" s="54">
        <v>21861.5</v>
      </c>
      <c r="AP7" s="54">
        <f t="shared" si="2"/>
        <v>-21861.5</v>
      </c>
      <c r="AR7" s="74"/>
      <c r="AV7" s="27" t="s">
        <v>131</v>
      </c>
    </row>
    <row r="8" spans="1:48" s="27" customFormat="1" ht="78.75">
      <c r="A8" s="2" t="s">
        <v>48</v>
      </c>
      <c r="B8" s="2" t="s">
        <v>49</v>
      </c>
      <c r="C8" s="2" t="s">
        <v>50</v>
      </c>
      <c r="D8" s="2" t="s">
        <v>51</v>
      </c>
      <c r="E8" s="2" t="s">
        <v>52</v>
      </c>
      <c r="F8" s="2" t="s">
        <v>53</v>
      </c>
      <c r="G8" s="2" t="s">
        <v>54</v>
      </c>
      <c r="H8" s="2" t="s">
        <v>55</v>
      </c>
      <c r="I8" s="69" t="s">
        <v>96</v>
      </c>
      <c r="J8" s="69" t="s">
        <v>110</v>
      </c>
      <c r="K8" s="3">
        <v>1</v>
      </c>
      <c r="L8" s="4" t="s">
        <v>57</v>
      </c>
      <c r="M8" s="4">
        <v>55</v>
      </c>
      <c r="N8" s="4" t="s">
        <v>58</v>
      </c>
      <c r="O8" s="4" t="s">
        <v>59</v>
      </c>
      <c r="P8" s="4" t="s">
        <v>60</v>
      </c>
      <c r="Q8" s="4" t="s">
        <v>61</v>
      </c>
      <c r="R8" s="4" t="s">
        <v>62</v>
      </c>
      <c r="S8" s="5">
        <v>2002</v>
      </c>
      <c r="T8" s="5">
        <v>5072</v>
      </c>
      <c r="U8" s="6" t="s">
        <v>63</v>
      </c>
      <c r="V8" s="7">
        <v>730000</v>
      </c>
      <c r="W8" s="60">
        <v>730207</v>
      </c>
      <c r="X8" s="56" t="s">
        <v>95</v>
      </c>
      <c r="Y8" s="9">
        <v>0</v>
      </c>
      <c r="Z8" s="9">
        <f>143400-143400</f>
        <v>0</v>
      </c>
      <c r="AA8" s="10">
        <v>0</v>
      </c>
      <c r="AB8" s="10">
        <v>0</v>
      </c>
      <c r="AC8" s="10">
        <v>0</v>
      </c>
      <c r="AD8" s="10">
        <v>0</v>
      </c>
      <c r="AE8" s="10">
        <v>0</v>
      </c>
      <c r="AF8" s="10">
        <v>0</v>
      </c>
      <c r="AG8" s="10">
        <v>0</v>
      </c>
      <c r="AH8" s="10">
        <v>0</v>
      </c>
      <c r="AI8" s="10">
        <v>0</v>
      </c>
      <c r="AJ8" s="10">
        <v>0</v>
      </c>
      <c r="AK8" s="10">
        <v>0</v>
      </c>
      <c r="AL8" s="10">
        <v>0</v>
      </c>
      <c r="AM8" s="73">
        <f t="shared" si="0"/>
        <v>0</v>
      </c>
      <c r="AN8" s="59" t="str">
        <f t="shared" si="1"/>
        <v>OK</v>
      </c>
      <c r="AO8" s="54">
        <v>143400</v>
      </c>
      <c r="AP8" s="54">
        <f t="shared" si="2"/>
        <v>-143400</v>
      </c>
      <c r="AV8" s="27" t="s">
        <v>131</v>
      </c>
    </row>
    <row r="9" spans="1:44" s="27" customFormat="1" ht="33.75">
      <c r="A9" s="2" t="s">
        <v>48</v>
      </c>
      <c r="B9" s="2" t="s">
        <v>49</v>
      </c>
      <c r="C9" s="2" t="s">
        <v>50</v>
      </c>
      <c r="D9" s="2" t="s">
        <v>51</v>
      </c>
      <c r="E9" s="2" t="s">
        <v>52</v>
      </c>
      <c r="F9" s="2" t="s">
        <v>53</v>
      </c>
      <c r="G9" s="2" t="s">
        <v>54</v>
      </c>
      <c r="H9" s="2" t="s">
        <v>55</v>
      </c>
      <c r="I9" s="70" t="s">
        <v>64</v>
      </c>
      <c r="J9" s="70" t="s">
        <v>111</v>
      </c>
      <c r="K9" s="3">
        <v>1</v>
      </c>
      <c r="L9" s="4" t="s">
        <v>57</v>
      </c>
      <c r="M9" s="4">
        <v>55</v>
      </c>
      <c r="N9" s="4" t="s">
        <v>58</v>
      </c>
      <c r="O9" s="4" t="s">
        <v>59</v>
      </c>
      <c r="P9" s="4" t="s">
        <v>60</v>
      </c>
      <c r="Q9" s="4" t="s">
        <v>61</v>
      </c>
      <c r="R9" s="4" t="s">
        <v>62</v>
      </c>
      <c r="S9" s="5">
        <v>2002</v>
      </c>
      <c r="T9" s="5">
        <v>5072</v>
      </c>
      <c r="U9" s="6" t="s">
        <v>63</v>
      </c>
      <c r="V9" s="7">
        <v>730000</v>
      </c>
      <c r="W9" s="8">
        <v>730601</v>
      </c>
      <c r="X9" s="56" t="s">
        <v>65</v>
      </c>
      <c r="Y9" s="9">
        <v>1149.97</v>
      </c>
      <c r="Z9" s="9">
        <f>1149.97-123.21</f>
        <v>1026.76</v>
      </c>
      <c r="AA9" s="10">
        <v>0</v>
      </c>
      <c r="AB9" s="10">
        <v>1026.76</v>
      </c>
      <c r="AC9" s="10">
        <v>0</v>
      </c>
      <c r="AD9" s="10">
        <v>0</v>
      </c>
      <c r="AE9" s="10">
        <v>0</v>
      </c>
      <c r="AF9" s="10">
        <v>0</v>
      </c>
      <c r="AG9" s="10">
        <v>0</v>
      </c>
      <c r="AH9" s="10">
        <v>0</v>
      </c>
      <c r="AI9" s="10">
        <v>0</v>
      </c>
      <c r="AJ9" s="10">
        <v>0</v>
      </c>
      <c r="AK9" s="10">
        <v>0</v>
      </c>
      <c r="AL9" s="10">
        <v>0</v>
      </c>
      <c r="AM9" s="11">
        <f t="shared" si="0"/>
        <v>1026.76</v>
      </c>
      <c r="AN9" s="59" t="str">
        <f t="shared" si="1"/>
        <v>OK</v>
      </c>
      <c r="AO9" s="54">
        <v>1026.76</v>
      </c>
      <c r="AP9" s="54">
        <f t="shared" si="2"/>
        <v>0</v>
      </c>
      <c r="AR9" s="74"/>
    </row>
    <row r="10" spans="1:42" s="27" customFormat="1" ht="90">
      <c r="A10" s="2" t="s">
        <v>48</v>
      </c>
      <c r="B10" s="2" t="s">
        <v>49</v>
      </c>
      <c r="C10" s="2" t="s">
        <v>50</v>
      </c>
      <c r="D10" s="2" t="s">
        <v>51</v>
      </c>
      <c r="E10" s="2" t="s">
        <v>52</v>
      </c>
      <c r="F10" s="2" t="s">
        <v>53</v>
      </c>
      <c r="G10" s="2" t="s">
        <v>54</v>
      </c>
      <c r="H10" s="2" t="s">
        <v>55</v>
      </c>
      <c r="I10" s="69" t="s">
        <v>66</v>
      </c>
      <c r="J10" s="69" t="s">
        <v>110</v>
      </c>
      <c r="K10" s="3">
        <v>1</v>
      </c>
      <c r="L10" s="4" t="s">
        <v>57</v>
      </c>
      <c r="M10" s="4">
        <v>55</v>
      </c>
      <c r="N10" s="4" t="s">
        <v>58</v>
      </c>
      <c r="O10" s="4" t="s">
        <v>59</v>
      </c>
      <c r="P10" s="4" t="s">
        <v>60</v>
      </c>
      <c r="Q10" s="4" t="s">
        <v>61</v>
      </c>
      <c r="R10" s="4" t="s">
        <v>62</v>
      </c>
      <c r="S10" s="5">
        <v>2002</v>
      </c>
      <c r="T10" s="5">
        <v>5072</v>
      </c>
      <c r="U10" s="6" t="s">
        <v>63</v>
      </c>
      <c r="V10" s="7">
        <v>730000</v>
      </c>
      <c r="W10" s="52">
        <v>730601</v>
      </c>
      <c r="X10" s="56" t="s">
        <v>65</v>
      </c>
      <c r="Y10" s="9">
        <v>180986.17</v>
      </c>
      <c r="Z10" s="9">
        <f>180986.17-165261.5-15724.67</f>
        <v>0</v>
      </c>
      <c r="AA10" s="10">
        <v>0</v>
      </c>
      <c r="AB10" s="10">
        <v>0</v>
      </c>
      <c r="AC10" s="10">
        <v>0</v>
      </c>
      <c r="AD10" s="10">
        <v>0</v>
      </c>
      <c r="AE10" s="10">
        <v>0</v>
      </c>
      <c r="AF10" s="10">
        <v>0</v>
      </c>
      <c r="AG10" s="10">
        <v>0</v>
      </c>
      <c r="AH10" s="10">
        <v>0</v>
      </c>
      <c r="AI10" s="10">
        <v>0</v>
      </c>
      <c r="AJ10" s="10">
        <v>0</v>
      </c>
      <c r="AK10" s="10">
        <v>0</v>
      </c>
      <c r="AL10" s="10">
        <v>0</v>
      </c>
      <c r="AM10" s="11">
        <f t="shared" si="0"/>
        <v>0</v>
      </c>
      <c r="AN10" s="59" t="str">
        <f t="shared" si="1"/>
        <v>OK</v>
      </c>
      <c r="AO10" s="54">
        <v>0</v>
      </c>
      <c r="AP10" s="54">
        <f t="shared" si="2"/>
        <v>0</v>
      </c>
    </row>
    <row r="11" spans="1:42" s="27" customFormat="1" ht="11.25">
      <c r="A11" s="2" t="s">
        <v>48</v>
      </c>
      <c r="B11" s="2" t="s">
        <v>49</v>
      </c>
      <c r="C11" s="2" t="s">
        <v>50</v>
      </c>
      <c r="D11" s="2" t="s">
        <v>51</v>
      </c>
      <c r="E11" s="2" t="s">
        <v>52</v>
      </c>
      <c r="F11" s="2" t="s">
        <v>53</v>
      </c>
      <c r="G11" s="2" t="s">
        <v>54</v>
      </c>
      <c r="H11" s="2" t="s">
        <v>55</v>
      </c>
      <c r="I11" s="70" t="s">
        <v>67</v>
      </c>
      <c r="J11" s="70" t="s">
        <v>112</v>
      </c>
      <c r="K11" s="3">
        <v>1</v>
      </c>
      <c r="L11" s="4" t="s">
        <v>57</v>
      </c>
      <c r="M11" s="4">
        <v>55</v>
      </c>
      <c r="N11" s="4" t="s">
        <v>58</v>
      </c>
      <c r="O11" s="4" t="s">
        <v>59</v>
      </c>
      <c r="P11" s="4" t="s">
        <v>60</v>
      </c>
      <c r="Q11" s="4" t="s">
        <v>61</v>
      </c>
      <c r="R11" s="4" t="s">
        <v>62</v>
      </c>
      <c r="S11" s="5">
        <v>2002</v>
      </c>
      <c r="T11" s="5">
        <v>5072</v>
      </c>
      <c r="U11" s="6" t="s">
        <v>63</v>
      </c>
      <c r="V11" s="7">
        <v>730000</v>
      </c>
      <c r="W11" s="8">
        <v>730602</v>
      </c>
      <c r="X11" s="56" t="s">
        <v>68</v>
      </c>
      <c r="Y11" s="9">
        <v>4000</v>
      </c>
      <c r="Z11" s="9">
        <v>4000</v>
      </c>
      <c r="AA11" s="10">
        <v>0</v>
      </c>
      <c r="AB11" s="10">
        <v>4000</v>
      </c>
      <c r="AC11" s="10">
        <v>0</v>
      </c>
      <c r="AD11" s="10">
        <v>0</v>
      </c>
      <c r="AE11" s="10">
        <v>0</v>
      </c>
      <c r="AF11" s="10">
        <v>0</v>
      </c>
      <c r="AG11" s="10">
        <v>0</v>
      </c>
      <c r="AH11" s="10">
        <v>0</v>
      </c>
      <c r="AI11" s="10">
        <v>0</v>
      </c>
      <c r="AJ11" s="10">
        <v>0</v>
      </c>
      <c r="AK11" s="10">
        <v>0</v>
      </c>
      <c r="AL11" s="10">
        <v>0</v>
      </c>
      <c r="AM11" s="76">
        <f t="shared" si="0"/>
        <v>4000</v>
      </c>
      <c r="AN11" s="59" t="str">
        <f t="shared" si="1"/>
        <v>OK</v>
      </c>
      <c r="AO11" s="54">
        <v>4000</v>
      </c>
      <c r="AP11" s="54">
        <f t="shared" si="2"/>
        <v>0</v>
      </c>
    </row>
    <row r="12" spans="1:48" s="27" customFormat="1" ht="33.75">
      <c r="A12" s="2" t="s">
        <v>48</v>
      </c>
      <c r="B12" s="2" t="s">
        <v>49</v>
      </c>
      <c r="C12" s="2" t="s">
        <v>50</v>
      </c>
      <c r="D12" s="2" t="s">
        <v>51</v>
      </c>
      <c r="E12" s="2" t="s">
        <v>52</v>
      </c>
      <c r="F12" s="2" t="s">
        <v>53</v>
      </c>
      <c r="G12" s="2" t="s">
        <v>54</v>
      </c>
      <c r="H12" s="2" t="s">
        <v>55</v>
      </c>
      <c r="I12" s="70" t="s">
        <v>100</v>
      </c>
      <c r="J12" s="70" t="s">
        <v>113</v>
      </c>
      <c r="K12" s="3">
        <v>1</v>
      </c>
      <c r="L12" s="4" t="s">
        <v>57</v>
      </c>
      <c r="M12" s="4">
        <v>55</v>
      </c>
      <c r="N12" s="4" t="s">
        <v>58</v>
      </c>
      <c r="O12" s="4" t="s">
        <v>59</v>
      </c>
      <c r="P12" s="4" t="s">
        <v>60</v>
      </c>
      <c r="Q12" s="4" t="s">
        <v>61</v>
      </c>
      <c r="R12" s="4" t="s">
        <v>62</v>
      </c>
      <c r="S12" s="5">
        <v>2002</v>
      </c>
      <c r="T12" s="5">
        <v>5072</v>
      </c>
      <c r="U12" s="6" t="s">
        <v>63</v>
      </c>
      <c r="V12" s="7">
        <v>730000</v>
      </c>
      <c r="W12" s="8">
        <v>730602</v>
      </c>
      <c r="X12" s="56" t="s">
        <v>68</v>
      </c>
      <c r="Y12" s="9">
        <v>22251.94</v>
      </c>
      <c r="Z12" s="9">
        <v>22251.94</v>
      </c>
      <c r="AA12" s="10">
        <v>0</v>
      </c>
      <c r="AB12" s="10">
        <v>0</v>
      </c>
      <c r="AC12" s="10">
        <v>0</v>
      </c>
      <c r="AD12" s="10">
        <v>0</v>
      </c>
      <c r="AE12" s="10">
        <v>0</v>
      </c>
      <c r="AF12" s="10">
        <v>0</v>
      </c>
      <c r="AG12" s="10">
        <v>0</v>
      </c>
      <c r="AH12" s="10">
        <v>0</v>
      </c>
      <c r="AI12" s="10">
        <v>0</v>
      </c>
      <c r="AJ12" s="10">
        <v>0</v>
      </c>
      <c r="AK12" s="10">
        <v>0</v>
      </c>
      <c r="AL12" s="10">
        <v>22251.94</v>
      </c>
      <c r="AM12" s="77">
        <f t="shared" si="0"/>
        <v>22251.94</v>
      </c>
      <c r="AN12" s="59" t="str">
        <f t="shared" si="1"/>
        <v>OK</v>
      </c>
      <c r="AO12" s="58">
        <v>22251.94</v>
      </c>
      <c r="AP12" s="54">
        <f t="shared" si="2"/>
        <v>0</v>
      </c>
      <c r="AV12" s="27" t="s">
        <v>130</v>
      </c>
    </row>
    <row r="13" spans="1:48" s="27" customFormat="1" ht="11.25">
      <c r="A13" s="2" t="s">
        <v>48</v>
      </c>
      <c r="B13" s="2" t="s">
        <v>49</v>
      </c>
      <c r="C13" s="2" t="s">
        <v>50</v>
      </c>
      <c r="D13" s="2" t="s">
        <v>51</v>
      </c>
      <c r="E13" s="2" t="s">
        <v>52</v>
      </c>
      <c r="F13" s="2" t="s">
        <v>53</v>
      </c>
      <c r="G13" s="2" t="s">
        <v>54</v>
      </c>
      <c r="H13" s="2" t="s">
        <v>55</v>
      </c>
      <c r="I13" s="69" t="s">
        <v>101</v>
      </c>
      <c r="J13" s="69" t="s">
        <v>128</v>
      </c>
      <c r="K13" s="3">
        <v>1</v>
      </c>
      <c r="L13" s="4" t="s">
        <v>57</v>
      </c>
      <c r="M13" s="4">
        <v>55</v>
      </c>
      <c r="N13" s="4" t="s">
        <v>58</v>
      </c>
      <c r="O13" s="4" t="s">
        <v>59</v>
      </c>
      <c r="P13" s="4" t="s">
        <v>60</v>
      </c>
      <c r="Q13" s="4" t="s">
        <v>61</v>
      </c>
      <c r="R13" s="4" t="s">
        <v>62</v>
      </c>
      <c r="S13" s="5">
        <v>2002</v>
      </c>
      <c r="T13" s="5">
        <v>5072</v>
      </c>
      <c r="U13" s="6" t="s">
        <v>63</v>
      </c>
      <c r="V13" s="7">
        <v>730000</v>
      </c>
      <c r="W13" s="8">
        <v>730602</v>
      </c>
      <c r="X13" s="56" t="s">
        <v>68</v>
      </c>
      <c r="Y13" s="9">
        <v>0</v>
      </c>
      <c r="Z13" s="9">
        <f>7098.09+10000-7098.09-10000</f>
        <v>0</v>
      </c>
      <c r="AA13" s="10">
        <v>0</v>
      </c>
      <c r="AB13" s="10">
        <v>0</v>
      </c>
      <c r="AC13" s="10">
        <v>0</v>
      </c>
      <c r="AD13" s="10">
        <v>0</v>
      </c>
      <c r="AE13" s="10">
        <v>0</v>
      </c>
      <c r="AF13" s="10">
        <v>0</v>
      </c>
      <c r="AG13" s="10">
        <v>0</v>
      </c>
      <c r="AH13" s="10">
        <v>0</v>
      </c>
      <c r="AI13" s="10">
        <v>0</v>
      </c>
      <c r="AJ13" s="10">
        <v>0</v>
      </c>
      <c r="AK13" s="10">
        <v>0</v>
      </c>
      <c r="AL13" s="10">
        <v>0</v>
      </c>
      <c r="AM13" s="78">
        <f t="shared" si="0"/>
        <v>0</v>
      </c>
      <c r="AN13" s="59" t="str">
        <f t="shared" si="1"/>
        <v>OK</v>
      </c>
      <c r="AO13" s="54">
        <v>0</v>
      </c>
      <c r="AP13" s="54">
        <f t="shared" si="2"/>
        <v>0</v>
      </c>
      <c r="AV13" s="27" t="s">
        <v>131</v>
      </c>
    </row>
    <row r="14" spans="1:48" s="27" customFormat="1" ht="67.5">
      <c r="A14" s="2" t="s">
        <v>48</v>
      </c>
      <c r="B14" s="2" t="s">
        <v>49</v>
      </c>
      <c r="C14" s="2" t="s">
        <v>50</v>
      </c>
      <c r="D14" s="2" t="s">
        <v>51</v>
      </c>
      <c r="E14" s="2" t="s">
        <v>52</v>
      </c>
      <c r="F14" s="2" t="s">
        <v>53</v>
      </c>
      <c r="G14" s="2" t="s">
        <v>54</v>
      </c>
      <c r="H14" s="2" t="s">
        <v>55</v>
      </c>
      <c r="I14" s="69" t="s">
        <v>72</v>
      </c>
      <c r="J14" s="69" t="s">
        <v>114</v>
      </c>
      <c r="K14" s="3">
        <v>1</v>
      </c>
      <c r="L14" s="4" t="s">
        <v>57</v>
      </c>
      <c r="M14" s="4">
        <v>55</v>
      </c>
      <c r="N14" s="4" t="s">
        <v>58</v>
      </c>
      <c r="O14" s="4" t="s">
        <v>59</v>
      </c>
      <c r="P14" s="4" t="s">
        <v>60</v>
      </c>
      <c r="Q14" s="4" t="s">
        <v>61</v>
      </c>
      <c r="R14" s="4" t="s">
        <v>62</v>
      </c>
      <c r="S14" s="5">
        <v>2002</v>
      </c>
      <c r="T14" s="5">
        <v>5072</v>
      </c>
      <c r="U14" s="6" t="s">
        <v>63</v>
      </c>
      <c r="V14" s="7">
        <v>730000</v>
      </c>
      <c r="W14" s="60">
        <v>730802</v>
      </c>
      <c r="X14" s="67" t="s">
        <v>90</v>
      </c>
      <c r="Y14" s="9">
        <v>0</v>
      </c>
      <c r="Z14" s="9">
        <f>13894.1-13894.1</f>
        <v>0</v>
      </c>
      <c r="AA14" s="10">
        <v>0</v>
      </c>
      <c r="AB14" s="10">
        <v>0</v>
      </c>
      <c r="AC14" s="10">
        <v>0</v>
      </c>
      <c r="AD14" s="10">
        <v>0</v>
      </c>
      <c r="AE14" s="10">
        <v>0</v>
      </c>
      <c r="AF14" s="10">
        <v>0</v>
      </c>
      <c r="AG14" s="10">
        <v>0</v>
      </c>
      <c r="AH14" s="10">
        <v>0</v>
      </c>
      <c r="AI14" s="10">
        <v>0</v>
      </c>
      <c r="AJ14" s="10">
        <v>0</v>
      </c>
      <c r="AK14" s="10">
        <v>0</v>
      </c>
      <c r="AL14" s="10">
        <v>0</v>
      </c>
      <c r="AM14" s="11">
        <f t="shared" si="0"/>
        <v>0</v>
      </c>
      <c r="AN14" s="59" t="str">
        <f t="shared" si="1"/>
        <v>OK</v>
      </c>
      <c r="AO14" s="54">
        <v>13785.43</v>
      </c>
      <c r="AP14" s="54">
        <f t="shared" si="2"/>
        <v>-13785.43</v>
      </c>
      <c r="AV14" s="27" t="s">
        <v>131</v>
      </c>
    </row>
    <row r="15" spans="1:42" s="27" customFormat="1" ht="78.75">
      <c r="A15" s="2" t="s">
        <v>48</v>
      </c>
      <c r="B15" s="2" t="s">
        <v>49</v>
      </c>
      <c r="C15" s="2" t="s">
        <v>50</v>
      </c>
      <c r="D15" s="2" t="s">
        <v>51</v>
      </c>
      <c r="E15" s="2" t="s">
        <v>52</v>
      </c>
      <c r="F15" s="2" t="s">
        <v>53</v>
      </c>
      <c r="G15" s="2" t="s">
        <v>54</v>
      </c>
      <c r="H15" s="2" t="s">
        <v>55</v>
      </c>
      <c r="I15" s="69" t="s">
        <v>72</v>
      </c>
      <c r="J15" s="69" t="s">
        <v>114</v>
      </c>
      <c r="K15" s="3">
        <v>1</v>
      </c>
      <c r="L15" s="4" t="s">
        <v>57</v>
      </c>
      <c r="M15" s="4">
        <v>55</v>
      </c>
      <c r="N15" s="4" t="s">
        <v>58</v>
      </c>
      <c r="O15" s="4" t="s">
        <v>59</v>
      </c>
      <c r="P15" s="4" t="s">
        <v>60</v>
      </c>
      <c r="Q15" s="4" t="s">
        <v>61</v>
      </c>
      <c r="R15" s="4" t="s">
        <v>62</v>
      </c>
      <c r="S15" s="5">
        <v>2002</v>
      </c>
      <c r="T15" s="5">
        <v>5072</v>
      </c>
      <c r="U15" s="6" t="s">
        <v>63</v>
      </c>
      <c r="V15" s="7">
        <v>730000</v>
      </c>
      <c r="W15" s="8">
        <v>730811</v>
      </c>
      <c r="X15" s="56" t="s">
        <v>70</v>
      </c>
      <c r="Y15" s="9">
        <v>36632.19</v>
      </c>
      <c r="Z15" s="9">
        <f>36632.19-36632.19</f>
        <v>0</v>
      </c>
      <c r="AA15" s="10">
        <v>0</v>
      </c>
      <c r="AB15" s="10">
        <v>0</v>
      </c>
      <c r="AC15" s="10">
        <v>0</v>
      </c>
      <c r="AD15" s="10">
        <v>0</v>
      </c>
      <c r="AE15" s="10">
        <v>0</v>
      </c>
      <c r="AF15" s="10">
        <v>0</v>
      </c>
      <c r="AG15" s="10">
        <v>0</v>
      </c>
      <c r="AH15" s="10">
        <v>0</v>
      </c>
      <c r="AI15" s="10">
        <v>0</v>
      </c>
      <c r="AJ15" s="10">
        <v>0</v>
      </c>
      <c r="AK15" s="10">
        <v>0</v>
      </c>
      <c r="AL15" s="10">
        <v>0</v>
      </c>
      <c r="AM15" s="11">
        <f t="shared" si="0"/>
        <v>0</v>
      </c>
      <c r="AN15" s="59" t="str">
        <f t="shared" si="1"/>
        <v>OK</v>
      </c>
      <c r="AO15" s="54">
        <v>0</v>
      </c>
      <c r="AP15" s="54">
        <f t="shared" si="2"/>
        <v>0</v>
      </c>
    </row>
    <row r="16" spans="1:48" s="27" customFormat="1" ht="56.25">
      <c r="A16" s="2" t="s">
        <v>48</v>
      </c>
      <c r="B16" s="2" t="s">
        <v>49</v>
      </c>
      <c r="C16" s="2" t="s">
        <v>50</v>
      </c>
      <c r="D16" s="2" t="s">
        <v>51</v>
      </c>
      <c r="E16" s="2" t="s">
        <v>52</v>
      </c>
      <c r="F16" s="2" t="s">
        <v>53</v>
      </c>
      <c r="G16" s="2" t="s">
        <v>54</v>
      </c>
      <c r="H16" s="2" t="s">
        <v>55</v>
      </c>
      <c r="I16" s="69" t="s">
        <v>56</v>
      </c>
      <c r="J16" s="69" t="s">
        <v>115</v>
      </c>
      <c r="K16" s="3">
        <v>1</v>
      </c>
      <c r="L16" s="4" t="s">
        <v>57</v>
      </c>
      <c r="M16" s="4">
        <v>55</v>
      </c>
      <c r="N16" s="4" t="s">
        <v>58</v>
      </c>
      <c r="O16" s="4" t="s">
        <v>59</v>
      </c>
      <c r="P16" s="4" t="s">
        <v>60</v>
      </c>
      <c r="Q16" s="4" t="s">
        <v>61</v>
      </c>
      <c r="R16" s="4" t="s">
        <v>62</v>
      </c>
      <c r="S16" s="5">
        <v>2002</v>
      </c>
      <c r="T16" s="5">
        <v>5072</v>
      </c>
      <c r="U16" s="6" t="s">
        <v>63</v>
      </c>
      <c r="V16" s="7">
        <v>730000</v>
      </c>
      <c r="W16" s="60">
        <v>730812</v>
      </c>
      <c r="X16" s="67" t="s">
        <v>89</v>
      </c>
      <c r="Y16" s="9">
        <v>9251.19</v>
      </c>
      <c r="Z16" s="9">
        <f>9251.19-9251.19</f>
        <v>0</v>
      </c>
      <c r="AA16" s="10">
        <v>0</v>
      </c>
      <c r="AB16" s="10">
        <v>0</v>
      </c>
      <c r="AC16" s="10">
        <v>0</v>
      </c>
      <c r="AD16" s="10">
        <v>0</v>
      </c>
      <c r="AE16" s="10">
        <v>0</v>
      </c>
      <c r="AF16" s="10">
        <v>0</v>
      </c>
      <c r="AG16" s="10">
        <v>0</v>
      </c>
      <c r="AH16" s="10">
        <v>0</v>
      </c>
      <c r="AI16" s="10">
        <v>0</v>
      </c>
      <c r="AJ16" s="10">
        <v>0</v>
      </c>
      <c r="AK16" s="10">
        <v>0</v>
      </c>
      <c r="AL16" s="10">
        <v>0</v>
      </c>
      <c r="AM16" s="11">
        <f t="shared" si="0"/>
        <v>0</v>
      </c>
      <c r="AN16" s="59" t="str">
        <f t="shared" si="1"/>
        <v>OK</v>
      </c>
      <c r="AO16" s="54">
        <f>9251.19-9251.19+8080.11</f>
        <v>8080.11</v>
      </c>
      <c r="AP16" s="54">
        <f t="shared" si="2"/>
        <v>-8080.11</v>
      </c>
      <c r="AV16" s="27" t="s">
        <v>131</v>
      </c>
    </row>
    <row r="17" spans="1:48" s="27" customFormat="1" ht="90">
      <c r="A17" s="2" t="s">
        <v>48</v>
      </c>
      <c r="B17" s="2" t="s">
        <v>49</v>
      </c>
      <c r="C17" s="2" t="s">
        <v>50</v>
      </c>
      <c r="D17" s="2" t="s">
        <v>51</v>
      </c>
      <c r="E17" s="2" t="s">
        <v>52</v>
      </c>
      <c r="F17" s="2" t="s">
        <v>53</v>
      </c>
      <c r="G17" s="2" t="s">
        <v>54</v>
      </c>
      <c r="H17" s="2" t="s">
        <v>55</v>
      </c>
      <c r="I17" s="69" t="s">
        <v>71</v>
      </c>
      <c r="J17" s="69" t="s">
        <v>116</v>
      </c>
      <c r="K17" s="3">
        <v>1</v>
      </c>
      <c r="L17" s="4" t="s">
        <v>57</v>
      </c>
      <c r="M17" s="4">
        <v>55</v>
      </c>
      <c r="N17" s="4" t="s">
        <v>58</v>
      </c>
      <c r="O17" s="4" t="s">
        <v>59</v>
      </c>
      <c r="P17" s="4" t="s">
        <v>60</v>
      </c>
      <c r="Q17" s="4" t="s">
        <v>61</v>
      </c>
      <c r="R17" s="4" t="s">
        <v>62</v>
      </c>
      <c r="S17" s="5">
        <v>2002</v>
      </c>
      <c r="T17" s="5">
        <v>5072</v>
      </c>
      <c r="U17" s="6" t="s">
        <v>63</v>
      </c>
      <c r="V17" s="7">
        <v>730000</v>
      </c>
      <c r="W17" s="60">
        <v>730812</v>
      </c>
      <c r="X17" s="67" t="s">
        <v>89</v>
      </c>
      <c r="Y17" s="9">
        <v>133400.49</v>
      </c>
      <c r="Z17" s="9">
        <f>133400.49-133400.49</f>
        <v>0</v>
      </c>
      <c r="AA17" s="10">
        <v>0</v>
      </c>
      <c r="AB17" s="10">
        <v>0</v>
      </c>
      <c r="AC17" s="10">
        <v>0</v>
      </c>
      <c r="AD17" s="10">
        <v>0</v>
      </c>
      <c r="AE17" s="10">
        <v>0</v>
      </c>
      <c r="AF17" s="10">
        <v>0</v>
      </c>
      <c r="AG17" s="10">
        <v>0</v>
      </c>
      <c r="AH17" s="10">
        <v>0</v>
      </c>
      <c r="AI17" s="10">
        <v>0</v>
      </c>
      <c r="AJ17" s="10">
        <v>0</v>
      </c>
      <c r="AK17" s="10">
        <v>0</v>
      </c>
      <c r="AL17" s="10">
        <v>0</v>
      </c>
      <c r="AM17" s="73">
        <f t="shared" si="0"/>
        <v>0</v>
      </c>
      <c r="AN17" s="59" t="str">
        <f t="shared" si="1"/>
        <v>OK</v>
      </c>
      <c r="AO17" s="54">
        <v>0</v>
      </c>
      <c r="AP17" s="54">
        <f t="shared" si="2"/>
        <v>0</v>
      </c>
      <c r="AV17" s="27" t="s">
        <v>131</v>
      </c>
    </row>
    <row r="18" spans="1:48" s="27" customFormat="1" ht="22.5">
      <c r="A18" s="2" t="s">
        <v>48</v>
      </c>
      <c r="B18" s="2" t="s">
        <v>49</v>
      </c>
      <c r="C18" s="2" t="s">
        <v>50</v>
      </c>
      <c r="D18" s="2" t="s">
        <v>51</v>
      </c>
      <c r="E18" s="2" t="s">
        <v>52</v>
      </c>
      <c r="F18" s="2" t="s">
        <v>53</v>
      </c>
      <c r="G18" s="2" t="s">
        <v>54</v>
      </c>
      <c r="H18" s="2" t="s">
        <v>55</v>
      </c>
      <c r="I18" s="69" t="s">
        <v>72</v>
      </c>
      <c r="J18" s="69" t="s">
        <v>114</v>
      </c>
      <c r="K18" s="3">
        <v>1</v>
      </c>
      <c r="L18" s="4" t="s">
        <v>57</v>
      </c>
      <c r="M18" s="4">
        <v>55</v>
      </c>
      <c r="N18" s="4" t="s">
        <v>58</v>
      </c>
      <c r="O18" s="4" t="s">
        <v>59</v>
      </c>
      <c r="P18" s="4" t="s">
        <v>60</v>
      </c>
      <c r="Q18" s="4" t="s">
        <v>61</v>
      </c>
      <c r="R18" s="4" t="s">
        <v>62</v>
      </c>
      <c r="S18" s="5">
        <v>2002</v>
      </c>
      <c r="T18" s="5">
        <v>5072</v>
      </c>
      <c r="U18" s="6" t="s">
        <v>63</v>
      </c>
      <c r="V18" s="7">
        <v>730000</v>
      </c>
      <c r="W18" s="60">
        <v>730812</v>
      </c>
      <c r="X18" s="67" t="s">
        <v>89</v>
      </c>
      <c r="Y18" s="9">
        <v>0</v>
      </c>
      <c r="Z18" s="9">
        <f>7274.47-7274.47</f>
        <v>0</v>
      </c>
      <c r="AA18" s="10">
        <v>0</v>
      </c>
      <c r="AB18" s="10">
        <v>0</v>
      </c>
      <c r="AC18" s="10">
        <v>0</v>
      </c>
      <c r="AD18" s="10">
        <v>0</v>
      </c>
      <c r="AE18" s="10">
        <v>0</v>
      </c>
      <c r="AF18" s="10">
        <v>0</v>
      </c>
      <c r="AG18" s="10">
        <v>0</v>
      </c>
      <c r="AH18" s="10">
        <v>0</v>
      </c>
      <c r="AI18" s="10">
        <v>0</v>
      </c>
      <c r="AJ18" s="10">
        <v>0</v>
      </c>
      <c r="AK18" s="10">
        <v>0</v>
      </c>
      <c r="AL18" s="10">
        <v>0</v>
      </c>
      <c r="AM18" s="11">
        <f t="shared" si="0"/>
        <v>0</v>
      </c>
      <c r="AN18" s="59" t="str">
        <f t="shared" si="1"/>
        <v>OK</v>
      </c>
      <c r="AO18" s="54">
        <v>7274.47</v>
      </c>
      <c r="AP18" s="54">
        <f t="shared" si="2"/>
        <v>-7274.47</v>
      </c>
      <c r="AV18" s="27" t="s">
        <v>131</v>
      </c>
    </row>
    <row r="19" spans="1:48" s="27" customFormat="1" ht="45">
      <c r="A19" s="2" t="s">
        <v>48</v>
      </c>
      <c r="B19" s="2" t="s">
        <v>49</v>
      </c>
      <c r="C19" s="2" t="s">
        <v>50</v>
      </c>
      <c r="D19" s="2" t="s">
        <v>51</v>
      </c>
      <c r="E19" s="2" t="s">
        <v>52</v>
      </c>
      <c r="F19" s="2" t="s">
        <v>53</v>
      </c>
      <c r="G19" s="2" t="s">
        <v>54</v>
      </c>
      <c r="H19" s="2" t="s">
        <v>55</v>
      </c>
      <c r="I19" s="69" t="s">
        <v>78</v>
      </c>
      <c r="J19" s="69" t="s">
        <v>117</v>
      </c>
      <c r="K19" s="3">
        <v>1</v>
      </c>
      <c r="L19" s="4" t="s">
        <v>57</v>
      </c>
      <c r="M19" s="4">
        <v>55</v>
      </c>
      <c r="N19" s="4" t="s">
        <v>58</v>
      </c>
      <c r="O19" s="4" t="s">
        <v>59</v>
      </c>
      <c r="P19" s="4" t="s">
        <v>60</v>
      </c>
      <c r="Q19" s="4" t="s">
        <v>61</v>
      </c>
      <c r="R19" s="4" t="s">
        <v>62</v>
      </c>
      <c r="S19" s="5">
        <v>2002</v>
      </c>
      <c r="T19" s="5">
        <v>5072</v>
      </c>
      <c r="U19" s="6" t="s">
        <v>63</v>
      </c>
      <c r="V19" s="7">
        <v>730000</v>
      </c>
      <c r="W19" s="61">
        <v>730813</v>
      </c>
      <c r="X19" s="68" t="s">
        <v>88</v>
      </c>
      <c r="Y19" s="9">
        <v>0</v>
      </c>
      <c r="Z19" s="9">
        <f>59448.65-59448.65</f>
        <v>0</v>
      </c>
      <c r="AA19" s="10">
        <v>0</v>
      </c>
      <c r="AB19" s="10">
        <v>0</v>
      </c>
      <c r="AC19" s="10">
        <v>0</v>
      </c>
      <c r="AD19" s="10">
        <v>0</v>
      </c>
      <c r="AE19" s="10">
        <v>0</v>
      </c>
      <c r="AF19" s="10">
        <v>0</v>
      </c>
      <c r="AG19" s="10">
        <v>0</v>
      </c>
      <c r="AH19" s="10">
        <v>0</v>
      </c>
      <c r="AI19" s="10">
        <v>0</v>
      </c>
      <c r="AJ19" s="10">
        <v>0</v>
      </c>
      <c r="AK19" s="10">
        <v>0</v>
      </c>
      <c r="AL19" s="10">
        <v>0</v>
      </c>
      <c r="AM19" s="73">
        <f t="shared" si="0"/>
        <v>0</v>
      </c>
      <c r="AN19" s="59" t="str">
        <f t="shared" si="1"/>
        <v>OK</v>
      </c>
      <c r="AO19" s="54">
        <f>196001.86-196001.86+53079.15-53079.15</f>
        <v>0</v>
      </c>
      <c r="AP19" s="54">
        <f t="shared" si="2"/>
        <v>0</v>
      </c>
      <c r="AV19" s="27" t="s">
        <v>131</v>
      </c>
    </row>
    <row r="20" spans="1:48" s="27" customFormat="1" ht="22.5">
      <c r="A20" s="2" t="s">
        <v>48</v>
      </c>
      <c r="B20" s="2" t="s">
        <v>49</v>
      </c>
      <c r="C20" s="2" t="s">
        <v>50</v>
      </c>
      <c r="D20" s="2" t="s">
        <v>51</v>
      </c>
      <c r="E20" s="2" t="s">
        <v>52</v>
      </c>
      <c r="F20" s="2" t="s">
        <v>53</v>
      </c>
      <c r="G20" s="2" t="s">
        <v>54</v>
      </c>
      <c r="H20" s="2" t="s">
        <v>55</v>
      </c>
      <c r="I20" s="69" t="s">
        <v>72</v>
      </c>
      <c r="J20" s="69" t="s">
        <v>114</v>
      </c>
      <c r="K20" s="3">
        <v>1</v>
      </c>
      <c r="L20" s="4" t="s">
        <v>57</v>
      </c>
      <c r="M20" s="4">
        <v>55</v>
      </c>
      <c r="N20" s="4" t="s">
        <v>58</v>
      </c>
      <c r="O20" s="4" t="s">
        <v>59</v>
      </c>
      <c r="P20" s="4" t="s">
        <v>60</v>
      </c>
      <c r="Q20" s="4" t="s">
        <v>61</v>
      </c>
      <c r="R20" s="4" t="s">
        <v>62</v>
      </c>
      <c r="S20" s="5">
        <v>2002</v>
      </c>
      <c r="T20" s="5">
        <v>5072</v>
      </c>
      <c r="U20" s="6" t="s">
        <v>63</v>
      </c>
      <c r="V20" s="7">
        <v>730000</v>
      </c>
      <c r="W20" s="60">
        <v>730826</v>
      </c>
      <c r="X20" s="67" t="s">
        <v>91</v>
      </c>
      <c r="Y20" s="9">
        <v>0</v>
      </c>
      <c r="Z20" s="9">
        <f>13586.4-13586.4</f>
        <v>0</v>
      </c>
      <c r="AA20" s="10">
        <v>0</v>
      </c>
      <c r="AB20" s="10">
        <v>0</v>
      </c>
      <c r="AC20" s="10">
        <v>0</v>
      </c>
      <c r="AD20" s="10">
        <v>0</v>
      </c>
      <c r="AE20" s="10">
        <v>0</v>
      </c>
      <c r="AF20" s="10">
        <v>0</v>
      </c>
      <c r="AG20" s="10">
        <v>0</v>
      </c>
      <c r="AH20" s="10">
        <v>0</v>
      </c>
      <c r="AI20" s="10">
        <v>0</v>
      </c>
      <c r="AJ20" s="10">
        <v>0</v>
      </c>
      <c r="AK20" s="10">
        <v>0</v>
      </c>
      <c r="AL20" s="10">
        <v>0</v>
      </c>
      <c r="AM20" s="11">
        <f t="shared" si="0"/>
        <v>0</v>
      </c>
      <c r="AN20" s="59" t="str">
        <f t="shared" si="1"/>
        <v>OK</v>
      </c>
      <c r="AO20" s="54">
        <v>13477.73</v>
      </c>
      <c r="AP20" s="54">
        <f t="shared" si="2"/>
        <v>-13477.73</v>
      </c>
      <c r="AV20" s="27" t="s">
        <v>131</v>
      </c>
    </row>
    <row r="21" spans="1:48" s="27" customFormat="1" ht="22.5">
      <c r="A21" s="2" t="s">
        <v>48</v>
      </c>
      <c r="B21" s="2" t="s">
        <v>49</v>
      </c>
      <c r="C21" s="2" t="s">
        <v>50</v>
      </c>
      <c r="D21" s="2" t="s">
        <v>51</v>
      </c>
      <c r="E21" s="2" t="s">
        <v>52</v>
      </c>
      <c r="F21" s="2" t="s">
        <v>53</v>
      </c>
      <c r="G21" s="2" t="s">
        <v>54</v>
      </c>
      <c r="H21" s="2" t="s">
        <v>55</v>
      </c>
      <c r="I21" s="69" t="s">
        <v>72</v>
      </c>
      <c r="J21" s="69" t="s">
        <v>114</v>
      </c>
      <c r="K21" s="3">
        <v>1</v>
      </c>
      <c r="L21" s="4" t="s">
        <v>57</v>
      </c>
      <c r="M21" s="4">
        <v>55</v>
      </c>
      <c r="N21" s="4" t="s">
        <v>58</v>
      </c>
      <c r="O21" s="4" t="s">
        <v>59</v>
      </c>
      <c r="P21" s="4" t="s">
        <v>60</v>
      </c>
      <c r="Q21" s="4" t="s">
        <v>61</v>
      </c>
      <c r="R21" s="4" t="s">
        <v>62</v>
      </c>
      <c r="S21" s="5">
        <v>2002</v>
      </c>
      <c r="T21" s="5">
        <v>5072</v>
      </c>
      <c r="U21" s="6" t="s">
        <v>63</v>
      </c>
      <c r="V21" s="7">
        <v>730000</v>
      </c>
      <c r="W21" s="60">
        <v>731404</v>
      </c>
      <c r="X21" s="66" t="s">
        <v>74</v>
      </c>
      <c r="Y21" s="9">
        <v>0</v>
      </c>
      <c r="Z21" s="9">
        <f>1877.22-1877.22</f>
        <v>0</v>
      </c>
      <c r="AA21" s="10">
        <v>0</v>
      </c>
      <c r="AB21" s="10">
        <v>0</v>
      </c>
      <c r="AC21" s="10">
        <v>0</v>
      </c>
      <c r="AD21" s="10">
        <v>0</v>
      </c>
      <c r="AE21" s="10">
        <v>0</v>
      </c>
      <c r="AF21" s="10">
        <v>0</v>
      </c>
      <c r="AG21" s="10">
        <v>0</v>
      </c>
      <c r="AH21" s="10">
        <v>0</v>
      </c>
      <c r="AI21" s="10">
        <v>0</v>
      </c>
      <c r="AJ21" s="10">
        <v>0</v>
      </c>
      <c r="AK21" s="10">
        <v>0</v>
      </c>
      <c r="AL21" s="10">
        <v>0</v>
      </c>
      <c r="AM21" s="11">
        <f t="shared" si="0"/>
        <v>0</v>
      </c>
      <c r="AN21" s="59" t="str">
        <f t="shared" si="1"/>
        <v>OK</v>
      </c>
      <c r="AO21" s="54">
        <v>1877.22</v>
      </c>
      <c r="AP21" s="54">
        <f t="shared" si="2"/>
        <v>-1877.22</v>
      </c>
      <c r="AV21" s="27" t="s">
        <v>131</v>
      </c>
    </row>
    <row r="22" spans="1:48" s="27" customFormat="1" ht="22.5">
      <c r="A22" s="2" t="s">
        <v>48</v>
      </c>
      <c r="B22" s="2" t="s">
        <v>49</v>
      </c>
      <c r="C22" s="2" t="s">
        <v>50</v>
      </c>
      <c r="D22" s="2" t="s">
        <v>51</v>
      </c>
      <c r="E22" s="2" t="s">
        <v>52</v>
      </c>
      <c r="F22" s="2" t="s">
        <v>53</v>
      </c>
      <c r="G22" s="2" t="s">
        <v>54</v>
      </c>
      <c r="H22" s="2" t="s">
        <v>55</v>
      </c>
      <c r="I22" s="69" t="s">
        <v>69</v>
      </c>
      <c r="J22" s="69" t="s">
        <v>118</v>
      </c>
      <c r="K22" s="3">
        <v>1</v>
      </c>
      <c r="L22" s="4" t="s">
        <v>57</v>
      </c>
      <c r="M22" s="4">
        <v>55</v>
      </c>
      <c r="N22" s="4" t="s">
        <v>58</v>
      </c>
      <c r="O22" s="4" t="s">
        <v>59</v>
      </c>
      <c r="P22" s="4" t="s">
        <v>60</v>
      </c>
      <c r="Q22" s="4" t="s">
        <v>61</v>
      </c>
      <c r="R22" s="4" t="s">
        <v>62</v>
      </c>
      <c r="S22" s="5">
        <v>2002</v>
      </c>
      <c r="T22" s="5">
        <v>5072</v>
      </c>
      <c r="U22" s="6" t="s">
        <v>63</v>
      </c>
      <c r="V22" s="7">
        <v>750000</v>
      </c>
      <c r="W22" s="8">
        <v>750114</v>
      </c>
      <c r="X22" s="56" t="s">
        <v>98</v>
      </c>
      <c r="Y22" s="9">
        <v>38582.43</v>
      </c>
      <c r="Z22" s="9">
        <f>38582.43-4184.51-34397.92</f>
        <v>0</v>
      </c>
      <c r="AA22" s="10">
        <v>0</v>
      </c>
      <c r="AB22" s="10">
        <v>0</v>
      </c>
      <c r="AC22" s="10">
        <v>0</v>
      </c>
      <c r="AD22" s="10">
        <v>0</v>
      </c>
      <c r="AE22" s="10">
        <v>0</v>
      </c>
      <c r="AF22" s="10">
        <v>0</v>
      </c>
      <c r="AG22" s="10">
        <v>0</v>
      </c>
      <c r="AH22" s="10">
        <v>0</v>
      </c>
      <c r="AI22" s="10">
        <v>0</v>
      </c>
      <c r="AJ22" s="10">
        <v>0</v>
      </c>
      <c r="AK22" s="10">
        <v>0</v>
      </c>
      <c r="AL22" s="10">
        <v>0</v>
      </c>
      <c r="AM22" s="11">
        <f t="shared" si="0"/>
        <v>0</v>
      </c>
      <c r="AN22" s="59" t="str">
        <f t="shared" si="1"/>
        <v>OK</v>
      </c>
      <c r="AO22" s="54">
        <v>34397.92</v>
      </c>
      <c r="AP22" s="54">
        <f t="shared" si="2"/>
        <v>-34397.92</v>
      </c>
      <c r="AV22" s="27" t="s">
        <v>131</v>
      </c>
    </row>
    <row r="23" spans="1:48" s="27" customFormat="1" ht="33.75">
      <c r="A23" s="2" t="s">
        <v>48</v>
      </c>
      <c r="B23" s="2" t="s">
        <v>49</v>
      </c>
      <c r="C23" s="2" t="s">
        <v>50</v>
      </c>
      <c r="D23" s="2" t="s">
        <v>51</v>
      </c>
      <c r="E23" s="2" t="s">
        <v>52</v>
      </c>
      <c r="F23" s="2" t="s">
        <v>53</v>
      </c>
      <c r="G23" s="2" t="s">
        <v>54</v>
      </c>
      <c r="H23" s="2" t="s">
        <v>55</v>
      </c>
      <c r="I23" s="69" t="s">
        <v>73</v>
      </c>
      <c r="J23" s="69" t="s">
        <v>119</v>
      </c>
      <c r="K23" s="3">
        <v>1</v>
      </c>
      <c r="L23" s="4" t="s">
        <v>57</v>
      </c>
      <c r="M23" s="4">
        <v>55</v>
      </c>
      <c r="N23" s="4" t="s">
        <v>58</v>
      </c>
      <c r="O23" s="4" t="s">
        <v>59</v>
      </c>
      <c r="P23" s="4" t="s">
        <v>60</v>
      </c>
      <c r="Q23" s="4" t="s">
        <v>61</v>
      </c>
      <c r="R23" s="4" t="s">
        <v>62</v>
      </c>
      <c r="S23" s="5">
        <v>2002</v>
      </c>
      <c r="T23" s="5">
        <v>5072</v>
      </c>
      <c r="U23" s="6" t="s">
        <v>63</v>
      </c>
      <c r="V23" s="7">
        <v>840000</v>
      </c>
      <c r="W23" s="8">
        <v>840104</v>
      </c>
      <c r="X23" s="62" t="s">
        <v>74</v>
      </c>
      <c r="Y23" s="9">
        <v>204288</v>
      </c>
      <c r="Z23" s="9">
        <f>204288-204288</f>
        <v>0</v>
      </c>
      <c r="AA23" s="10">
        <v>0</v>
      </c>
      <c r="AB23" s="10">
        <v>0</v>
      </c>
      <c r="AC23" s="10">
        <v>0</v>
      </c>
      <c r="AD23" s="10">
        <v>0</v>
      </c>
      <c r="AE23" s="10">
        <v>0</v>
      </c>
      <c r="AF23" s="10">
        <v>0</v>
      </c>
      <c r="AG23" s="10">
        <v>0</v>
      </c>
      <c r="AH23" s="10">
        <v>0</v>
      </c>
      <c r="AI23" s="10">
        <v>0</v>
      </c>
      <c r="AJ23" s="10">
        <v>0</v>
      </c>
      <c r="AK23" s="10">
        <v>0</v>
      </c>
      <c r="AL23" s="10">
        <v>0</v>
      </c>
      <c r="AM23" s="73">
        <f t="shared" si="0"/>
        <v>0</v>
      </c>
      <c r="AN23" s="59" t="str">
        <f t="shared" si="1"/>
        <v>OK</v>
      </c>
      <c r="AO23" s="54">
        <f>182400-182400</f>
        <v>0</v>
      </c>
      <c r="AP23" s="54">
        <f t="shared" si="2"/>
        <v>0</v>
      </c>
      <c r="AV23" s="27" t="s">
        <v>131</v>
      </c>
    </row>
    <row r="24" spans="1:48" s="27" customFormat="1" ht="56.25">
      <c r="A24" s="2" t="s">
        <v>48</v>
      </c>
      <c r="B24" s="2" t="s">
        <v>49</v>
      </c>
      <c r="C24" s="2" t="s">
        <v>50</v>
      </c>
      <c r="D24" s="2" t="s">
        <v>51</v>
      </c>
      <c r="E24" s="2" t="s">
        <v>52</v>
      </c>
      <c r="F24" s="2" t="s">
        <v>53</v>
      </c>
      <c r="G24" s="2" t="s">
        <v>54</v>
      </c>
      <c r="H24" s="2" t="s">
        <v>55</v>
      </c>
      <c r="I24" s="69" t="s">
        <v>92</v>
      </c>
      <c r="J24" s="69" t="s">
        <v>120</v>
      </c>
      <c r="K24" s="3">
        <v>1</v>
      </c>
      <c r="L24" s="4" t="s">
        <v>57</v>
      </c>
      <c r="M24" s="4">
        <v>55</v>
      </c>
      <c r="N24" s="4" t="s">
        <v>58</v>
      </c>
      <c r="O24" s="4" t="s">
        <v>59</v>
      </c>
      <c r="P24" s="4" t="s">
        <v>60</v>
      </c>
      <c r="Q24" s="4" t="s">
        <v>61</v>
      </c>
      <c r="R24" s="4" t="s">
        <v>62</v>
      </c>
      <c r="S24" s="5">
        <v>2002</v>
      </c>
      <c r="T24" s="5">
        <v>5072</v>
      </c>
      <c r="U24" s="6" t="s">
        <v>63</v>
      </c>
      <c r="V24" s="7">
        <v>840000</v>
      </c>
      <c r="W24" s="8">
        <v>840104</v>
      </c>
      <c r="X24" s="62" t="s">
        <v>74</v>
      </c>
      <c r="Y24" s="9">
        <v>262390.25</v>
      </c>
      <c r="Z24" s="9">
        <f>262390.25+26928.57-79464.42-209854.4</f>
        <v>0</v>
      </c>
      <c r="AA24" s="10">
        <v>0</v>
      </c>
      <c r="AB24" s="10">
        <v>0</v>
      </c>
      <c r="AC24" s="10">
        <v>0</v>
      </c>
      <c r="AD24" s="10">
        <v>0</v>
      </c>
      <c r="AE24" s="10">
        <v>0</v>
      </c>
      <c r="AF24" s="10">
        <v>0</v>
      </c>
      <c r="AG24" s="10">
        <v>0</v>
      </c>
      <c r="AH24" s="10">
        <v>0</v>
      </c>
      <c r="AI24" s="10">
        <v>0</v>
      </c>
      <c r="AJ24" s="10">
        <v>0</v>
      </c>
      <c r="AK24" s="10">
        <v>0</v>
      </c>
      <c r="AL24" s="10">
        <v>0</v>
      </c>
      <c r="AM24" s="73">
        <f t="shared" si="0"/>
        <v>0</v>
      </c>
      <c r="AN24" s="59" t="str">
        <f t="shared" si="1"/>
        <v>OK</v>
      </c>
      <c r="AO24" s="54">
        <v>0</v>
      </c>
      <c r="AP24" s="54">
        <f t="shared" si="2"/>
        <v>0</v>
      </c>
      <c r="AV24" s="27" t="s">
        <v>131</v>
      </c>
    </row>
    <row r="25" spans="1:48" s="27" customFormat="1" ht="56.25">
      <c r="A25" s="2" t="s">
        <v>48</v>
      </c>
      <c r="B25" s="2" t="s">
        <v>49</v>
      </c>
      <c r="C25" s="2" t="s">
        <v>50</v>
      </c>
      <c r="D25" s="2" t="s">
        <v>51</v>
      </c>
      <c r="E25" s="2" t="s">
        <v>52</v>
      </c>
      <c r="F25" s="2" t="s">
        <v>53</v>
      </c>
      <c r="G25" s="2" t="s">
        <v>54</v>
      </c>
      <c r="H25" s="2" t="s">
        <v>55</v>
      </c>
      <c r="I25" s="69" t="s">
        <v>94</v>
      </c>
      <c r="J25" s="69" t="s">
        <v>120</v>
      </c>
      <c r="K25" s="3">
        <v>1</v>
      </c>
      <c r="L25" s="4" t="s">
        <v>57</v>
      </c>
      <c r="M25" s="4">
        <v>55</v>
      </c>
      <c r="N25" s="4" t="s">
        <v>58</v>
      </c>
      <c r="O25" s="4" t="s">
        <v>59</v>
      </c>
      <c r="P25" s="4" t="s">
        <v>60</v>
      </c>
      <c r="Q25" s="4" t="s">
        <v>61</v>
      </c>
      <c r="R25" s="4" t="s">
        <v>62</v>
      </c>
      <c r="S25" s="5">
        <v>2002</v>
      </c>
      <c r="T25" s="5">
        <v>5072</v>
      </c>
      <c r="U25" s="6" t="s">
        <v>63</v>
      </c>
      <c r="V25" s="7">
        <v>840000</v>
      </c>
      <c r="W25" s="8">
        <v>840104</v>
      </c>
      <c r="X25" s="56" t="s">
        <v>74</v>
      </c>
      <c r="Y25" s="9">
        <v>0</v>
      </c>
      <c r="Z25" s="9">
        <f>42452.48-42452.48</f>
        <v>0</v>
      </c>
      <c r="AA25" s="10">
        <v>0</v>
      </c>
      <c r="AB25" s="10">
        <v>0</v>
      </c>
      <c r="AC25" s="10">
        <v>0</v>
      </c>
      <c r="AD25" s="10">
        <v>0</v>
      </c>
      <c r="AE25" s="10">
        <v>0</v>
      </c>
      <c r="AF25" s="10">
        <v>0</v>
      </c>
      <c r="AG25" s="10">
        <v>0</v>
      </c>
      <c r="AH25" s="10">
        <v>0</v>
      </c>
      <c r="AI25" s="10">
        <v>0</v>
      </c>
      <c r="AJ25" s="10">
        <v>0</v>
      </c>
      <c r="AK25" s="10">
        <v>0</v>
      </c>
      <c r="AL25" s="10">
        <v>0</v>
      </c>
      <c r="AM25" s="73">
        <f t="shared" si="0"/>
        <v>0</v>
      </c>
      <c r="AN25" s="59" t="str">
        <f t="shared" si="1"/>
        <v>OK</v>
      </c>
      <c r="AO25" s="54">
        <v>0</v>
      </c>
      <c r="AP25" s="54">
        <f t="shared" si="2"/>
        <v>0</v>
      </c>
      <c r="AV25" s="27" t="s">
        <v>131</v>
      </c>
    </row>
    <row r="26" spans="1:48" s="27" customFormat="1" ht="33.75">
      <c r="A26" s="2" t="s">
        <v>48</v>
      </c>
      <c r="B26" s="2" t="s">
        <v>49</v>
      </c>
      <c r="C26" s="2" t="s">
        <v>50</v>
      </c>
      <c r="D26" s="2" t="s">
        <v>51</v>
      </c>
      <c r="E26" s="2" t="s">
        <v>52</v>
      </c>
      <c r="F26" s="2" t="s">
        <v>53</v>
      </c>
      <c r="G26" s="2" t="s">
        <v>54</v>
      </c>
      <c r="H26" s="2" t="s">
        <v>55</v>
      </c>
      <c r="I26" s="69" t="s">
        <v>76</v>
      </c>
      <c r="J26" s="69" t="s">
        <v>121</v>
      </c>
      <c r="K26" s="3">
        <v>1</v>
      </c>
      <c r="L26" s="4" t="s">
        <v>57</v>
      </c>
      <c r="M26" s="4">
        <v>55</v>
      </c>
      <c r="N26" s="4" t="s">
        <v>58</v>
      </c>
      <c r="O26" s="4" t="s">
        <v>59</v>
      </c>
      <c r="P26" s="4" t="s">
        <v>60</v>
      </c>
      <c r="Q26" s="4" t="s">
        <v>61</v>
      </c>
      <c r="R26" s="4" t="s">
        <v>62</v>
      </c>
      <c r="S26" s="5">
        <v>2002</v>
      </c>
      <c r="T26" s="5">
        <v>5072</v>
      </c>
      <c r="U26" s="6" t="s">
        <v>63</v>
      </c>
      <c r="V26" s="7">
        <v>840000</v>
      </c>
      <c r="W26" s="8">
        <v>840104</v>
      </c>
      <c r="X26" s="56" t="s">
        <v>74</v>
      </c>
      <c r="Y26" s="9">
        <v>31358.88</v>
      </c>
      <c r="Z26" s="9">
        <f>31358.88-31358.88</f>
        <v>0</v>
      </c>
      <c r="AA26" s="10">
        <v>0</v>
      </c>
      <c r="AB26" s="10">
        <v>0</v>
      </c>
      <c r="AC26" s="10">
        <v>0</v>
      </c>
      <c r="AD26" s="10">
        <v>0</v>
      </c>
      <c r="AE26" s="10">
        <v>0</v>
      </c>
      <c r="AF26" s="10">
        <v>0</v>
      </c>
      <c r="AG26" s="10">
        <v>0</v>
      </c>
      <c r="AH26" s="10">
        <v>0</v>
      </c>
      <c r="AI26" s="10">
        <v>0</v>
      </c>
      <c r="AJ26" s="10">
        <v>0</v>
      </c>
      <c r="AK26" s="10">
        <v>0</v>
      </c>
      <c r="AL26" s="10">
        <v>0</v>
      </c>
      <c r="AM26" s="73">
        <f t="shared" si="0"/>
        <v>0</v>
      </c>
      <c r="AN26" s="59" t="str">
        <f t="shared" si="1"/>
        <v>OK</v>
      </c>
      <c r="AO26" s="54">
        <f>27999-27999</f>
        <v>0</v>
      </c>
      <c r="AP26" s="54">
        <f t="shared" si="2"/>
        <v>0</v>
      </c>
      <c r="AV26" s="27" t="s">
        <v>131</v>
      </c>
    </row>
    <row r="27" spans="1:44" s="27" customFormat="1" ht="67.5">
      <c r="A27" s="2" t="s">
        <v>48</v>
      </c>
      <c r="B27" s="2" t="s">
        <v>49</v>
      </c>
      <c r="C27" s="2" t="s">
        <v>50</v>
      </c>
      <c r="D27" s="2" t="s">
        <v>51</v>
      </c>
      <c r="E27" s="2" t="s">
        <v>52</v>
      </c>
      <c r="F27" s="2" t="s">
        <v>53</v>
      </c>
      <c r="G27" s="2" t="s">
        <v>54</v>
      </c>
      <c r="H27" s="2" t="s">
        <v>55</v>
      </c>
      <c r="I27" s="69" t="s">
        <v>93</v>
      </c>
      <c r="J27" s="69" t="s">
        <v>122</v>
      </c>
      <c r="K27" s="3">
        <v>1</v>
      </c>
      <c r="L27" s="4" t="s">
        <v>57</v>
      </c>
      <c r="M27" s="4">
        <v>55</v>
      </c>
      <c r="N27" s="4" t="s">
        <v>58</v>
      </c>
      <c r="O27" s="4" t="s">
        <v>59</v>
      </c>
      <c r="P27" s="4" t="s">
        <v>60</v>
      </c>
      <c r="Q27" s="4" t="s">
        <v>61</v>
      </c>
      <c r="R27" s="4" t="s">
        <v>62</v>
      </c>
      <c r="S27" s="5">
        <v>2002</v>
      </c>
      <c r="T27" s="5">
        <v>5072</v>
      </c>
      <c r="U27" s="6" t="s">
        <v>63</v>
      </c>
      <c r="V27" s="7">
        <v>840000</v>
      </c>
      <c r="W27" s="8">
        <v>840104</v>
      </c>
      <c r="X27" s="56" t="s">
        <v>74</v>
      </c>
      <c r="Y27" s="9">
        <v>157833.89</v>
      </c>
      <c r="Z27" s="9">
        <f>157833.89-11795.08-5115.69</f>
        <v>140923.12000000002</v>
      </c>
      <c r="AA27" s="10">
        <v>0</v>
      </c>
      <c r="AB27" s="10">
        <v>0</v>
      </c>
      <c r="AC27" s="10">
        <v>0</v>
      </c>
      <c r="AD27" s="10">
        <v>56369.25</v>
      </c>
      <c r="AE27" s="10">
        <v>0</v>
      </c>
      <c r="AF27" s="10">
        <v>84553.87</v>
      </c>
      <c r="AG27" s="10">
        <v>0</v>
      </c>
      <c r="AH27" s="10">
        <v>0</v>
      </c>
      <c r="AI27" s="10">
        <v>0</v>
      </c>
      <c r="AJ27" s="10">
        <v>0</v>
      </c>
      <c r="AK27" s="10">
        <v>0</v>
      </c>
      <c r="AL27" s="10">
        <v>0</v>
      </c>
      <c r="AM27" s="11">
        <f t="shared" si="0"/>
        <v>140923.12</v>
      </c>
      <c r="AN27" s="59" t="str">
        <f t="shared" si="1"/>
        <v>OK</v>
      </c>
      <c r="AO27" s="54">
        <v>140923.12</v>
      </c>
      <c r="AP27" s="54">
        <f t="shared" si="2"/>
        <v>0</v>
      </c>
      <c r="AR27" s="65"/>
    </row>
    <row r="28" spans="1:48" s="27" customFormat="1" ht="45">
      <c r="A28" s="2" t="s">
        <v>48</v>
      </c>
      <c r="B28" s="2" t="s">
        <v>49</v>
      </c>
      <c r="C28" s="2" t="s">
        <v>50</v>
      </c>
      <c r="D28" s="2" t="s">
        <v>51</v>
      </c>
      <c r="E28" s="2" t="s">
        <v>52</v>
      </c>
      <c r="F28" s="2" t="s">
        <v>53</v>
      </c>
      <c r="G28" s="2" t="s">
        <v>54</v>
      </c>
      <c r="H28" s="2" t="s">
        <v>55</v>
      </c>
      <c r="I28" s="69" t="s">
        <v>78</v>
      </c>
      <c r="J28" s="69" t="s">
        <v>117</v>
      </c>
      <c r="K28" s="3">
        <v>1</v>
      </c>
      <c r="L28" s="4" t="s">
        <v>57</v>
      </c>
      <c r="M28" s="4">
        <v>55</v>
      </c>
      <c r="N28" s="4" t="s">
        <v>58</v>
      </c>
      <c r="O28" s="4" t="s">
        <v>59</v>
      </c>
      <c r="P28" s="4" t="s">
        <v>60</v>
      </c>
      <c r="Q28" s="4" t="s">
        <v>61</v>
      </c>
      <c r="R28" s="4" t="s">
        <v>62</v>
      </c>
      <c r="S28" s="5">
        <v>2002</v>
      </c>
      <c r="T28" s="5">
        <v>5072</v>
      </c>
      <c r="U28" s="6" t="s">
        <v>63</v>
      </c>
      <c r="V28" s="7">
        <v>840000</v>
      </c>
      <c r="W28" s="8">
        <v>840104</v>
      </c>
      <c r="X28" s="56" t="s">
        <v>74</v>
      </c>
      <c r="Y28" s="9">
        <v>219522.08000000002</v>
      </c>
      <c r="Z28" s="9">
        <f>219522.08-59448.65-160073.43</f>
        <v>0</v>
      </c>
      <c r="AA28" s="10">
        <v>0</v>
      </c>
      <c r="AB28" s="10">
        <v>0</v>
      </c>
      <c r="AC28" s="10">
        <v>0</v>
      </c>
      <c r="AD28" s="10">
        <v>0</v>
      </c>
      <c r="AE28" s="10">
        <v>0</v>
      </c>
      <c r="AF28" s="10">
        <v>0</v>
      </c>
      <c r="AG28" s="10">
        <v>0</v>
      </c>
      <c r="AH28" s="10">
        <v>0</v>
      </c>
      <c r="AI28" s="10">
        <v>0</v>
      </c>
      <c r="AJ28" s="10">
        <v>0</v>
      </c>
      <c r="AK28" s="10">
        <v>0</v>
      </c>
      <c r="AL28" s="10">
        <v>0</v>
      </c>
      <c r="AM28" s="73">
        <f t="shared" si="0"/>
        <v>0</v>
      </c>
      <c r="AN28" s="59" t="str">
        <f t="shared" si="1"/>
        <v>OK</v>
      </c>
      <c r="AO28" s="54">
        <f>196001.86-196001.86+142922.71-142922.71</f>
        <v>0</v>
      </c>
      <c r="AP28" s="54">
        <f t="shared" si="2"/>
        <v>0</v>
      </c>
      <c r="AQ28" s="65">
        <f>+AM27-AQ27</f>
        <v>140923.12</v>
      </c>
      <c r="AR28" s="74"/>
      <c r="AV28" s="27" t="s">
        <v>131</v>
      </c>
    </row>
    <row r="29" spans="1:48" s="27" customFormat="1" ht="45">
      <c r="A29" s="2" t="s">
        <v>48</v>
      </c>
      <c r="B29" s="2" t="s">
        <v>49</v>
      </c>
      <c r="C29" s="2" t="s">
        <v>50</v>
      </c>
      <c r="D29" s="2" t="s">
        <v>51</v>
      </c>
      <c r="E29" s="2" t="s">
        <v>52</v>
      </c>
      <c r="F29" s="2" t="s">
        <v>53</v>
      </c>
      <c r="G29" s="2" t="s">
        <v>54</v>
      </c>
      <c r="H29" s="2" t="s">
        <v>55</v>
      </c>
      <c r="I29" s="69" t="s">
        <v>79</v>
      </c>
      <c r="J29" s="69" t="s">
        <v>123</v>
      </c>
      <c r="K29" s="3">
        <v>1</v>
      </c>
      <c r="L29" s="4" t="s">
        <v>57</v>
      </c>
      <c r="M29" s="4">
        <v>55</v>
      </c>
      <c r="N29" s="4" t="s">
        <v>58</v>
      </c>
      <c r="O29" s="4" t="s">
        <v>59</v>
      </c>
      <c r="P29" s="4" t="s">
        <v>60</v>
      </c>
      <c r="Q29" s="4" t="s">
        <v>61</v>
      </c>
      <c r="R29" s="4" t="s">
        <v>62</v>
      </c>
      <c r="S29" s="5">
        <v>2002</v>
      </c>
      <c r="T29" s="5">
        <v>5072</v>
      </c>
      <c r="U29" s="6" t="s">
        <v>63</v>
      </c>
      <c r="V29" s="7">
        <v>840000</v>
      </c>
      <c r="W29" s="8">
        <v>840104</v>
      </c>
      <c r="X29" s="56" t="s">
        <v>74</v>
      </c>
      <c r="Y29" s="9">
        <v>190400</v>
      </c>
      <c r="Z29" s="9">
        <f>190400-190400</f>
        <v>0</v>
      </c>
      <c r="AA29" s="10">
        <v>0</v>
      </c>
      <c r="AB29" s="10">
        <v>0</v>
      </c>
      <c r="AC29" s="10">
        <v>0</v>
      </c>
      <c r="AD29" s="10">
        <v>0</v>
      </c>
      <c r="AE29" s="10">
        <v>0</v>
      </c>
      <c r="AF29" s="10">
        <v>0</v>
      </c>
      <c r="AG29" s="10">
        <v>0</v>
      </c>
      <c r="AH29" s="10">
        <v>0</v>
      </c>
      <c r="AI29" s="10">
        <v>0</v>
      </c>
      <c r="AJ29" s="10">
        <v>0</v>
      </c>
      <c r="AK29" s="10">
        <v>0</v>
      </c>
      <c r="AL29" s="10">
        <v>0</v>
      </c>
      <c r="AM29" s="73">
        <f t="shared" si="0"/>
        <v>0</v>
      </c>
      <c r="AN29" s="59" t="str">
        <f t="shared" si="1"/>
        <v>OK</v>
      </c>
      <c r="AO29" s="54">
        <v>0</v>
      </c>
      <c r="AP29" s="54">
        <f t="shared" si="2"/>
        <v>0</v>
      </c>
      <c r="AR29" s="75"/>
      <c r="AV29" s="27" t="s">
        <v>131</v>
      </c>
    </row>
    <row r="30" spans="1:43" s="27" customFormat="1" ht="22.5">
      <c r="A30" s="2" t="s">
        <v>48</v>
      </c>
      <c r="B30" s="2" t="s">
        <v>49</v>
      </c>
      <c r="C30" s="2" t="s">
        <v>50</v>
      </c>
      <c r="D30" s="2" t="s">
        <v>51</v>
      </c>
      <c r="E30" s="2" t="s">
        <v>52</v>
      </c>
      <c r="F30" s="2" t="s">
        <v>53</v>
      </c>
      <c r="G30" s="2" t="s">
        <v>54</v>
      </c>
      <c r="H30" s="2" t="s">
        <v>55</v>
      </c>
      <c r="I30" s="70" t="s">
        <v>80</v>
      </c>
      <c r="J30" s="70" t="s">
        <v>124</v>
      </c>
      <c r="K30" s="3">
        <v>1</v>
      </c>
      <c r="L30" s="4" t="s">
        <v>57</v>
      </c>
      <c r="M30" s="4">
        <v>55</v>
      </c>
      <c r="N30" s="4" t="s">
        <v>58</v>
      </c>
      <c r="O30" s="4" t="s">
        <v>59</v>
      </c>
      <c r="P30" s="4" t="s">
        <v>60</v>
      </c>
      <c r="Q30" s="4" t="s">
        <v>61</v>
      </c>
      <c r="R30" s="4" t="s">
        <v>62</v>
      </c>
      <c r="S30" s="5">
        <v>2002</v>
      </c>
      <c r="T30" s="5">
        <v>5072</v>
      </c>
      <c r="U30" s="6" t="s">
        <v>63</v>
      </c>
      <c r="V30" s="7">
        <v>840000</v>
      </c>
      <c r="W30" s="8">
        <v>840104</v>
      </c>
      <c r="X30" s="56" t="s">
        <v>74</v>
      </c>
      <c r="Y30" s="9">
        <v>68549.87</v>
      </c>
      <c r="Z30" s="9">
        <f>68549.87+37011.94+5115.69-110677.5</f>
        <v>0</v>
      </c>
      <c r="AA30" s="10">
        <v>0</v>
      </c>
      <c r="AB30" s="10">
        <v>0</v>
      </c>
      <c r="AC30" s="10">
        <v>0</v>
      </c>
      <c r="AD30" s="10">
        <v>0</v>
      </c>
      <c r="AE30" s="10">
        <v>0</v>
      </c>
      <c r="AF30" s="10">
        <v>0</v>
      </c>
      <c r="AG30" s="10">
        <v>0</v>
      </c>
      <c r="AH30" s="10">
        <v>0</v>
      </c>
      <c r="AI30" s="10">
        <v>0</v>
      </c>
      <c r="AJ30" s="10">
        <v>0</v>
      </c>
      <c r="AK30" s="10">
        <v>0</v>
      </c>
      <c r="AL30" s="10">
        <v>0</v>
      </c>
      <c r="AM30" s="11">
        <f t="shared" si="0"/>
        <v>0</v>
      </c>
      <c r="AN30" s="59" t="str">
        <f t="shared" si="1"/>
        <v>OK</v>
      </c>
      <c r="AO30" s="54">
        <v>0</v>
      </c>
      <c r="AP30" s="54">
        <f t="shared" si="2"/>
        <v>0</v>
      </c>
      <c r="AQ30" s="75"/>
    </row>
    <row r="31" spans="1:42" s="27" customFormat="1" ht="56.25">
      <c r="A31" s="2" t="s">
        <v>48</v>
      </c>
      <c r="B31" s="2" t="s">
        <v>49</v>
      </c>
      <c r="C31" s="2" t="s">
        <v>50</v>
      </c>
      <c r="D31" s="2" t="s">
        <v>51</v>
      </c>
      <c r="E31" s="2" t="s">
        <v>52</v>
      </c>
      <c r="F31" s="2" t="s">
        <v>53</v>
      </c>
      <c r="G31" s="2" t="s">
        <v>54</v>
      </c>
      <c r="H31" s="2" t="s">
        <v>55</v>
      </c>
      <c r="I31" s="69" t="s">
        <v>99</v>
      </c>
      <c r="J31" s="69" t="s">
        <v>125</v>
      </c>
      <c r="K31" s="3">
        <v>1</v>
      </c>
      <c r="L31" s="4" t="s">
        <v>57</v>
      </c>
      <c r="M31" s="4">
        <v>55</v>
      </c>
      <c r="N31" s="4" t="s">
        <v>58</v>
      </c>
      <c r="O31" s="4" t="s">
        <v>59</v>
      </c>
      <c r="P31" s="4" t="s">
        <v>60</v>
      </c>
      <c r="Q31" s="4" t="s">
        <v>61</v>
      </c>
      <c r="R31" s="4" t="s">
        <v>62</v>
      </c>
      <c r="S31" s="5">
        <v>2002</v>
      </c>
      <c r="T31" s="5">
        <v>5072</v>
      </c>
      <c r="U31" s="6" t="s">
        <v>63</v>
      </c>
      <c r="V31" s="7">
        <v>840000</v>
      </c>
      <c r="W31" s="8">
        <v>840104</v>
      </c>
      <c r="X31" s="56" t="s">
        <v>74</v>
      </c>
      <c r="Y31" s="9">
        <v>271019.58</v>
      </c>
      <c r="Z31" s="9">
        <f>271019.58-51925.46+11795.08-24729.2</f>
        <v>206160</v>
      </c>
      <c r="AA31" s="10">
        <v>0</v>
      </c>
      <c r="AB31" s="10">
        <v>0</v>
      </c>
      <c r="AC31" s="10">
        <v>0</v>
      </c>
      <c r="AD31" s="10">
        <v>0</v>
      </c>
      <c r="AE31" s="10">
        <v>0</v>
      </c>
      <c r="AF31" s="10">
        <v>0</v>
      </c>
      <c r="AG31" s="10">
        <v>0</v>
      </c>
      <c r="AH31" s="10">
        <v>0</v>
      </c>
      <c r="AI31" s="10">
        <v>0</v>
      </c>
      <c r="AJ31" s="10">
        <v>0</v>
      </c>
      <c r="AK31" s="10">
        <v>206160</v>
      </c>
      <c r="AL31" s="10">
        <v>0</v>
      </c>
      <c r="AM31" s="11">
        <f t="shared" si="0"/>
        <v>206160</v>
      </c>
      <c r="AN31" s="59" t="str">
        <f t="shared" si="1"/>
        <v>OK</v>
      </c>
      <c r="AO31" s="54">
        <v>206160</v>
      </c>
      <c r="AP31" s="54">
        <f t="shared" si="2"/>
        <v>0</v>
      </c>
    </row>
    <row r="32" spans="1:42" s="27" customFormat="1" ht="56.25">
      <c r="A32" s="2" t="s">
        <v>48</v>
      </c>
      <c r="B32" s="2" t="s">
        <v>49</v>
      </c>
      <c r="C32" s="2" t="s">
        <v>50</v>
      </c>
      <c r="D32" s="2" t="s">
        <v>51</v>
      </c>
      <c r="E32" s="2" t="s">
        <v>52</v>
      </c>
      <c r="F32" s="2" t="s">
        <v>53</v>
      </c>
      <c r="G32" s="2" t="s">
        <v>54</v>
      </c>
      <c r="H32" s="2" t="s">
        <v>55</v>
      </c>
      <c r="I32" s="69" t="s">
        <v>85</v>
      </c>
      <c r="J32" s="69" t="s">
        <v>126</v>
      </c>
      <c r="K32" s="3">
        <v>1</v>
      </c>
      <c r="L32" s="4" t="s">
        <v>57</v>
      </c>
      <c r="M32" s="4">
        <v>55</v>
      </c>
      <c r="N32" s="4" t="s">
        <v>58</v>
      </c>
      <c r="O32" s="4" t="s">
        <v>59</v>
      </c>
      <c r="P32" s="4" t="s">
        <v>60</v>
      </c>
      <c r="Q32" s="4" t="s">
        <v>61</v>
      </c>
      <c r="R32" s="4" t="s">
        <v>62</v>
      </c>
      <c r="S32" s="5">
        <v>2002</v>
      </c>
      <c r="T32" s="5">
        <v>5072</v>
      </c>
      <c r="U32" s="6" t="s">
        <v>63</v>
      </c>
      <c r="V32" s="7">
        <v>840000</v>
      </c>
      <c r="W32" s="8">
        <v>840104</v>
      </c>
      <c r="X32" s="56" t="s">
        <v>74</v>
      </c>
      <c r="Y32" s="9">
        <v>0</v>
      </c>
      <c r="Z32" s="9">
        <f>51925.46-5563.44</f>
        <v>46362.02</v>
      </c>
      <c r="AA32" s="10">
        <v>0</v>
      </c>
      <c r="AB32" s="10">
        <v>0</v>
      </c>
      <c r="AC32" s="10">
        <v>0</v>
      </c>
      <c r="AD32" s="10">
        <v>0</v>
      </c>
      <c r="AE32" s="10">
        <v>0</v>
      </c>
      <c r="AF32" s="10">
        <v>0</v>
      </c>
      <c r="AG32" s="10">
        <v>0</v>
      </c>
      <c r="AH32" s="10">
        <v>46362.02</v>
      </c>
      <c r="AI32" s="10">
        <v>0</v>
      </c>
      <c r="AJ32" s="10">
        <v>0</v>
      </c>
      <c r="AK32" s="10">
        <v>0</v>
      </c>
      <c r="AL32" s="10">
        <v>0</v>
      </c>
      <c r="AM32" s="11">
        <f t="shared" si="0"/>
        <v>46362.02</v>
      </c>
      <c r="AN32" s="59" t="str">
        <f t="shared" si="1"/>
        <v>OK</v>
      </c>
      <c r="AO32" s="54">
        <v>46362.02</v>
      </c>
      <c r="AP32" s="54">
        <f t="shared" si="2"/>
        <v>0</v>
      </c>
    </row>
    <row r="33" spans="1:48" s="27" customFormat="1" ht="45">
      <c r="A33" s="2" t="s">
        <v>48</v>
      </c>
      <c r="B33" s="2" t="s">
        <v>49</v>
      </c>
      <c r="C33" s="2" t="s">
        <v>50</v>
      </c>
      <c r="D33" s="2" t="s">
        <v>51</v>
      </c>
      <c r="E33" s="2" t="s">
        <v>52</v>
      </c>
      <c r="F33" s="2" t="s">
        <v>53</v>
      </c>
      <c r="G33" s="2" t="s">
        <v>54</v>
      </c>
      <c r="H33" s="2" t="s">
        <v>55</v>
      </c>
      <c r="I33" s="69" t="s">
        <v>81</v>
      </c>
      <c r="J33" s="69" t="s">
        <v>129</v>
      </c>
      <c r="K33" s="3">
        <v>1</v>
      </c>
      <c r="L33" s="4" t="s">
        <v>57</v>
      </c>
      <c r="M33" s="4">
        <v>55</v>
      </c>
      <c r="N33" s="4" t="s">
        <v>58</v>
      </c>
      <c r="O33" s="4" t="s">
        <v>59</v>
      </c>
      <c r="P33" s="4" t="s">
        <v>60</v>
      </c>
      <c r="Q33" s="4" t="s">
        <v>61</v>
      </c>
      <c r="R33" s="4" t="s">
        <v>62</v>
      </c>
      <c r="S33" s="5">
        <v>2002</v>
      </c>
      <c r="T33" s="5">
        <v>5072</v>
      </c>
      <c r="U33" s="6" t="s">
        <v>63</v>
      </c>
      <c r="V33" s="7">
        <v>840000</v>
      </c>
      <c r="W33" s="8">
        <v>840104</v>
      </c>
      <c r="X33" s="56" t="s">
        <v>74</v>
      </c>
      <c r="Y33" s="9">
        <v>0</v>
      </c>
      <c r="Z33" s="9">
        <f>24729.2+110677.5+5563.44+10032.39-151002.53</f>
        <v>0</v>
      </c>
      <c r="AA33" s="10">
        <v>0</v>
      </c>
      <c r="AB33" s="10">
        <v>0</v>
      </c>
      <c r="AC33" s="10">
        <v>0</v>
      </c>
      <c r="AD33" s="10">
        <v>0</v>
      </c>
      <c r="AE33" s="10">
        <v>0</v>
      </c>
      <c r="AF33" s="10">
        <v>0</v>
      </c>
      <c r="AG33" s="10">
        <v>0</v>
      </c>
      <c r="AH33" s="10">
        <v>0</v>
      </c>
      <c r="AI33" s="10">
        <v>0</v>
      </c>
      <c r="AJ33" s="10">
        <v>0</v>
      </c>
      <c r="AK33" s="10">
        <v>0</v>
      </c>
      <c r="AL33" s="10">
        <v>0</v>
      </c>
      <c r="AM33" s="77">
        <f t="shared" si="0"/>
        <v>0</v>
      </c>
      <c r="AN33" s="59" t="str">
        <f t="shared" si="1"/>
        <v>OK</v>
      </c>
      <c r="AO33" s="54">
        <v>0</v>
      </c>
      <c r="AP33" s="54">
        <f t="shared" si="2"/>
        <v>0</v>
      </c>
      <c r="AV33" s="27" t="s">
        <v>131</v>
      </c>
    </row>
    <row r="34" spans="1:48" s="27" customFormat="1" ht="33.75">
      <c r="A34" s="2" t="s">
        <v>48</v>
      </c>
      <c r="B34" s="2" t="s">
        <v>49</v>
      </c>
      <c r="C34" s="2" t="s">
        <v>50</v>
      </c>
      <c r="D34" s="2" t="s">
        <v>51</v>
      </c>
      <c r="E34" s="2" t="s">
        <v>52</v>
      </c>
      <c r="F34" s="2" t="s">
        <v>53</v>
      </c>
      <c r="G34" s="2" t="s">
        <v>54</v>
      </c>
      <c r="H34" s="2" t="s">
        <v>55</v>
      </c>
      <c r="I34" s="69" t="s">
        <v>75</v>
      </c>
      <c r="J34" s="69" t="s">
        <v>127</v>
      </c>
      <c r="K34" s="3">
        <v>1</v>
      </c>
      <c r="L34" s="4" t="s">
        <v>57</v>
      </c>
      <c r="M34" s="4">
        <v>55</v>
      </c>
      <c r="N34" s="4" t="s">
        <v>58</v>
      </c>
      <c r="O34" s="4" t="s">
        <v>59</v>
      </c>
      <c r="P34" s="4" t="s">
        <v>60</v>
      </c>
      <c r="Q34" s="4" t="s">
        <v>61</v>
      </c>
      <c r="R34" s="4" t="s">
        <v>62</v>
      </c>
      <c r="S34" s="5">
        <v>2002</v>
      </c>
      <c r="T34" s="5">
        <v>5072</v>
      </c>
      <c r="U34" s="6" t="s">
        <v>63</v>
      </c>
      <c r="V34" s="7">
        <v>840000</v>
      </c>
      <c r="W34" s="60">
        <v>840107</v>
      </c>
      <c r="X34" s="66" t="s">
        <v>87</v>
      </c>
      <c r="Y34" s="9">
        <v>168672</v>
      </c>
      <c r="Z34" s="9">
        <f>168672-168672</f>
        <v>0</v>
      </c>
      <c r="AA34" s="10">
        <v>0</v>
      </c>
      <c r="AB34" s="10">
        <v>0</v>
      </c>
      <c r="AC34" s="10">
        <v>0</v>
      </c>
      <c r="AD34" s="10">
        <v>0</v>
      </c>
      <c r="AE34" s="10">
        <v>0</v>
      </c>
      <c r="AF34" s="10">
        <v>0</v>
      </c>
      <c r="AG34" s="10">
        <v>0</v>
      </c>
      <c r="AH34" s="10">
        <v>0</v>
      </c>
      <c r="AI34" s="10">
        <v>0</v>
      </c>
      <c r="AJ34" s="10">
        <v>0</v>
      </c>
      <c r="AK34" s="10">
        <v>0</v>
      </c>
      <c r="AL34" s="10">
        <v>0</v>
      </c>
      <c r="AM34" s="73">
        <f t="shared" si="0"/>
        <v>0</v>
      </c>
      <c r="AN34" s="59" t="str">
        <f t="shared" si="1"/>
        <v>OK</v>
      </c>
      <c r="AO34" s="54">
        <f>150600-150600+150600-150600</f>
        <v>0</v>
      </c>
      <c r="AP34" s="54">
        <f t="shared" si="2"/>
        <v>0</v>
      </c>
      <c r="AV34" s="27" t="s">
        <v>131</v>
      </c>
    </row>
    <row r="35" spans="1:48" s="27" customFormat="1" ht="45">
      <c r="A35" s="2" t="s">
        <v>48</v>
      </c>
      <c r="B35" s="2" t="s">
        <v>49</v>
      </c>
      <c r="C35" s="2" t="s">
        <v>50</v>
      </c>
      <c r="D35" s="2" t="s">
        <v>51</v>
      </c>
      <c r="E35" s="2" t="s">
        <v>52</v>
      </c>
      <c r="F35" s="2" t="s">
        <v>53</v>
      </c>
      <c r="G35" s="2" t="s">
        <v>54</v>
      </c>
      <c r="H35" s="2" t="s">
        <v>55</v>
      </c>
      <c r="I35" s="69" t="s">
        <v>81</v>
      </c>
      <c r="J35" s="69" t="s">
        <v>129</v>
      </c>
      <c r="K35" s="3">
        <v>1</v>
      </c>
      <c r="L35" s="4" t="s">
        <v>57</v>
      </c>
      <c r="M35" s="4">
        <v>55</v>
      </c>
      <c r="N35" s="4" t="s">
        <v>58</v>
      </c>
      <c r="O35" s="4" t="s">
        <v>59</v>
      </c>
      <c r="P35" s="4" t="s">
        <v>60</v>
      </c>
      <c r="Q35" s="4" t="s">
        <v>61</v>
      </c>
      <c r="R35" s="4" t="s">
        <v>62</v>
      </c>
      <c r="S35" s="5">
        <v>8888</v>
      </c>
      <c r="T35" s="5">
        <v>8888</v>
      </c>
      <c r="U35" s="6" t="s">
        <v>63</v>
      </c>
      <c r="V35" s="7">
        <v>840000</v>
      </c>
      <c r="W35" s="8">
        <v>840104</v>
      </c>
      <c r="X35" s="56" t="s">
        <v>74</v>
      </c>
      <c r="Y35" s="9">
        <v>0</v>
      </c>
      <c r="Z35" s="9">
        <f>600130-600130</f>
        <v>0</v>
      </c>
      <c r="AA35" s="10">
        <v>0</v>
      </c>
      <c r="AB35" s="10">
        <v>0</v>
      </c>
      <c r="AC35" s="10">
        <v>0</v>
      </c>
      <c r="AD35" s="10">
        <v>0</v>
      </c>
      <c r="AE35" s="10">
        <v>0</v>
      </c>
      <c r="AF35" s="10">
        <v>0</v>
      </c>
      <c r="AG35" s="10">
        <v>0</v>
      </c>
      <c r="AH35" s="10">
        <v>0</v>
      </c>
      <c r="AI35" s="10">
        <v>0</v>
      </c>
      <c r="AJ35" s="10">
        <v>0</v>
      </c>
      <c r="AK35" s="10">
        <v>0</v>
      </c>
      <c r="AL35" s="10">
        <v>0</v>
      </c>
      <c r="AM35" s="76">
        <f t="shared" si="0"/>
        <v>0</v>
      </c>
      <c r="AN35" s="59" t="str">
        <f t="shared" si="1"/>
        <v>OK</v>
      </c>
      <c r="AO35" s="54">
        <f>535830.36-535830.36</f>
        <v>0</v>
      </c>
      <c r="AP35" s="54">
        <f t="shared" si="2"/>
        <v>0</v>
      </c>
      <c r="AQ35" s="75"/>
      <c r="AR35" s="75"/>
      <c r="AV35" s="27" t="s">
        <v>131</v>
      </c>
    </row>
    <row r="36" spans="1:42" s="27" customFormat="1" ht="45">
      <c r="A36" s="2" t="s">
        <v>48</v>
      </c>
      <c r="B36" s="2" t="s">
        <v>49</v>
      </c>
      <c r="C36" s="2" t="s">
        <v>50</v>
      </c>
      <c r="D36" s="2" t="s">
        <v>51</v>
      </c>
      <c r="E36" s="2" t="s">
        <v>52</v>
      </c>
      <c r="F36" s="2" t="s">
        <v>53</v>
      </c>
      <c r="G36" s="2" t="s">
        <v>54</v>
      </c>
      <c r="H36" s="2" t="s">
        <v>55</v>
      </c>
      <c r="I36" s="69" t="s">
        <v>85</v>
      </c>
      <c r="J36" s="69" t="s">
        <v>129</v>
      </c>
      <c r="K36" s="3">
        <v>1</v>
      </c>
      <c r="L36" s="4" t="s">
        <v>57</v>
      </c>
      <c r="M36" s="4">
        <v>55</v>
      </c>
      <c r="N36" s="4" t="s">
        <v>58</v>
      </c>
      <c r="O36" s="4" t="s">
        <v>59</v>
      </c>
      <c r="P36" s="4" t="s">
        <v>60</v>
      </c>
      <c r="Q36" s="4" t="s">
        <v>61</v>
      </c>
      <c r="R36" s="4" t="s">
        <v>62</v>
      </c>
      <c r="S36" s="5">
        <v>8888</v>
      </c>
      <c r="T36" s="5">
        <v>8888</v>
      </c>
      <c r="U36" s="6" t="s">
        <v>63</v>
      </c>
      <c r="V36" s="7">
        <v>840000</v>
      </c>
      <c r="W36" s="8">
        <v>840104</v>
      </c>
      <c r="X36" s="56" t="s">
        <v>74</v>
      </c>
      <c r="Y36" s="9">
        <v>435324.72</v>
      </c>
      <c r="Z36" s="9">
        <f>395194.72-20714.28+7098.09</f>
        <v>381578.52999999997</v>
      </c>
      <c r="AA36" s="10">
        <v>0</v>
      </c>
      <c r="AB36" s="10">
        <v>0</v>
      </c>
      <c r="AC36" s="10">
        <v>0</v>
      </c>
      <c r="AD36" s="10">
        <v>0</v>
      </c>
      <c r="AE36" s="10">
        <v>0</v>
      </c>
      <c r="AF36" s="10">
        <v>0</v>
      </c>
      <c r="AG36" s="10">
        <v>0</v>
      </c>
      <c r="AH36" s="10">
        <v>200000</v>
      </c>
      <c r="AI36" s="10">
        <v>0</v>
      </c>
      <c r="AJ36" s="10">
        <v>181578.53</v>
      </c>
      <c r="AK36" s="10">
        <v>0</v>
      </c>
      <c r="AL36" s="10">
        <v>0</v>
      </c>
      <c r="AM36" s="11">
        <f t="shared" si="0"/>
        <v>381578.53</v>
      </c>
      <c r="AN36" s="59" t="str">
        <f t="shared" si="1"/>
        <v>OK</v>
      </c>
      <c r="AO36" s="54">
        <v>176657.98</v>
      </c>
      <c r="AP36" s="54">
        <f t="shared" si="2"/>
        <v>204920.54999999996</v>
      </c>
    </row>
    <row r="37" spans="1:42" s="27" customFormat="1" ht="45">
      <c r="A37" s="2" t="s">
        <v>48</v>
      </c>
      <c r="B37" s="2" t="s">
        <v>49</v>
      </c>
      <c r="C37" s="2" t="s">
        <v>50</v>
      </c>
      <c r="D37" s="2" t="s">
        <v>51</v>
      </c>
      <c r="E37" s="2" t="s">
        <v>52</v>
      </c>
      <c r="F37" s="2" t="s">
        <v>53</v>
      </c>
      <c r="G37" s="2" t="s">
        <v>54</v>
      </c>
      <c r="H37" s="2" t="s">
        <v>55</v>
      </c>
      <c r="I37" s="69" t="s">
        <v>77</v>
      </c>
      <c r="J37" s="69" t="s">
        <v>109</v>
      </c>
      <c r="K37" s="3">
        <v>1</v>
      </c>
      <c r="L37" s="4" t="s">
        <v>57</v>
      </c>
      <c r="M37" s="4">
        <v>55</v>
      </c>
      <c r="N37" s="4" t="s">
        <v>58</v>
      </c>
      <c r="O37" s="4" t="s">
        <v>59</v>
      </c>
      <c r="P37" s="4" t="s">
        <v>60</v>
      </c>
      <c r="Q37" s="4" t="s">
        <v>61</v>
      </c>
      <c r="R37" s="4" t="s">
        <v>83</v>
      </c>
      <c r="S37" s="5">
        <v>0</v>
      </c>
      <c r="T37" s="5">
        <v>0</v>
      </c>
      <c r="U37" s="6" t="s">
        <v>63</v>
      </c>
      <c r="V37" s="7">
        <v>840000</v>
      </c>
      <c r="W37" s="8">
        <v>840104</v>
      </c>
      <c r="X37" s="56" t="s">
        <v>74</v>
      </c>
      <c r="Y37" s="9">
        <v>0</v>
      </c>
      <c r="Z37" s="9">
        <v>20714.28</v>
      </c>
      <c r="AA37" s="10">
        <v>0</v>
      </c>
      <c r="AB37" s="10">
        <v>0</v>
      </c>
      <c r="AC37" s="10">
        <v>20714.28</v>
      </c>
      <c r="AD37" s="10">
        <v>0</v>
      </c>
      <c r="AE37" s="10">
        <v>0</v>
      </c>
      <c r="AF37" s="10">
        <v>0</v>
      </c>
      <c r="AG37" s="10">
        <v>0</v>
      </c>
      <c r="AH37" s="10">
        <v>0</v>
      </c>
      <c r="AI37" s="10">
        <v>0</v>
      </c>
      <c r="AJ37" s="10">
        <v>0</v>
      </c>
      <c r="AK37" s="10">
        <v>0</v>
      </c>
      <c r="AL37" s="10">
        <v>0</v>
      </c>
      <c r="AM37" s="11">
        <f t="shared" si="0"/>
        <v>20714.28</v>
      </c>
      <c r="AN37" s="59" t="str">
        <f t="shared" si="1"/>
        <v>OK</v>
      </c>
      <c r="AO37" s="54">
        <v>20714.28</v>
      </c>
      <c r="AP37" s="54">
        <f t="shared" si="2"/>
        <v>0</v>
      </c>
    </row>
    <row r="38" spans="1:42" s="16" customFormat="1" ht="11.25">
      <c r="A38" s="12" t="s">
        <v>82</v>
      </c>
      <c r="B38" s="12"/>
      <c r="C38" s="12"/>
      <c r="D38" s="12"/>
      <c r="E38" s="12"/>
      <c r="F38" s="12"/>
      <c r="G38" s="12"/>
      <c r="H38" s="12"/>
      <c r="I38" s="55"/>
      <c r="J38" s="55"/>
      <c r="K38" s="12"/>
      <c r="L38" s="12"/>
      <c r="M38" s="13"/>
      <c r="N38" s="14"/>
      <c r="O38" s="14"/>
      <c r="P38" s="12"/>
      <c r="Q38" s="12"/>
      <c r="R38" s="12"/>
      <c r="S38" s="12"/>
      <c r="T38" s="12"/>
      <c r="U38" s="12"/>
      <c r="V38" s="12"/>
      <c r="W38" s="12"/>
      <c r="X38" s="55"/>
      <c r="Y38" s="15">
        <f>SUM(Y6:Y37)</f>
        <v>2493613.6500000004</v>
      </c>
      <c r="Z38" s="15">
        <f aca="true" t="shared" si="3" ref="Z38:AP38">SUM(Z6:Z37)</f>
        <v>854088.0800000001</v>
      </c>
      <c r="AA38" s="15">
        <f t="shared" si="3"/>
        <v>0</v>
      </c>
      <c r="AB38" s="15">
        <f t="shared" si="3"/>
        <v>5026.76</v>
      </c>
      <c r="AC38" s="15">
        <f t="shared" si="3"/>
        <v>51785.71</v>
      </c>
      <c r="AD38" s="15">
        <f t="shared" si="3"/>
        <v>56369.25</v>
      </c>
      <c r="AE38" s="15">
        <f t="shared" si="3"/>
        <v>0</v>
      </c>
      <c r="AF38" s="15">
        <f t="shared" si="3"/>
        <v>84553.87</v>
      </c>
      <c r="AG38" s="15">
        <f t="shared" si="3"/>
        <v>0</v>
      </c>
      <c r="AH38" s="15">
        <f t="shared" si="3"/>
        <v>246362.02</v>
      </c>
      <c r="AI38" s="15">
        <f t="shared" si="3"/>
        <v>0</v>
      </c>
      <c r="AJ38" s="15">
        <f t="shared" si="3"/>
        <v>181578.53</v>
      </c>
      <c r="AK38" s="15">
        <f t="shared" si="3"/>
        <v>206160</v>
      </c>
      <c r="AL38" s="15">
        <f t="shared" si="3"/>
        <v>22251.94</v>
      </c>
      <c r="AM38" s="15">
        <f t="shared" si="3"/>
        <v>854088.0800000001</v>
      </c>
      <c r="AN38" s="15">
        <f t="shared" si="3"/>
        <v>0</v>
      </c>
      <c r="AO38" s="15">
        <f t="shared" si="3"/>
        <v>893321.9099999999</v>
      </c>
      <c r="AP38" s="15">
        <f t="shared" si="3"/>
        <v>-39233.830000000045</v>
      </c>
    </row>
    <row r="39" spans="24:25" ht="15">
      <c r="X39" s="25"/>
      <c r="Y39" s="26"/>
    </row>
    <row r="40" ht="15">
      <c r="AP40" s="57"/>
    </row>
    <row r="41" ht="15">
      <c r="AP41" s="57"/>
    </row>
    <row r="42" ht="15">
      <c r="AP42" s="57"/>
    </row>
    <row r="43" ht="15">
      <c r="AP43" s="57"/>
    </row>
    <row r="44" ht="15">
      <c r="AP44" s="57"/>
    </row>
    <row r="45" ht="15">
      <c r="AP45" s="57"/>
    </row>
    <row r="46" ht="15">
      <c r="AP46" s="57"/>
    </row>
  </sheetData>
  <autoFilter ref="A5:AU38"/>
  <mergeCells count="8">
    <mergeCell ref="AQ4:AU4"/>
    <mergeCell ref="A1:AN1"/>
    <mergeCell ref="A2:AN2"/>
    <mergeCell ref="A4:D4"/>
    <mergeCell ref="E4:G4"/>
    <mergeCell ref="H4:K4"/>
    <mergeCell ref="L4:X4"/>
    <mergeCell ref="Y4:AN4"/>
  </mergeCells>
  <printOptions/>
  <pageMargins left="0.25" right="0.25" top="0.75" bottom="0.75" header="0.3" footer="0.3"/>
  <pageSetup fitToHeight="1" fitToWidth="1" horizontalDpi="600" verticalDpi="600" orientation="landscape" paperSize="9" scale="2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ALE-PC</dc:creator>
  <cp:keywords/>
  <dc:description/>
  <cp:lastModifiedBy>MARIA FERNANDA</cp:lastModifiedBy>
  <cp:lastPrinted>2022-05-05T14:57:48Z</cp:lastPrinted>
  <dcterms:created xsi:type="dcterms:W3CDTF">2021-06-07T17:17:17Z</dcterms:created>
  <dcterms:modified xsi:type="dcterms:W3CDTF">2023-01-09T20:20:20Z</dcterms:modified>
  <cp:category/>
  <cp:version/>
  <cp:contentType/>
  <cp:contentStatus/>
</cp:coreProperties>
</file>